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65476" windowWidth="9720" windowHeight="6972" activeTab="0"/>
  </bookViews>
  <sheets>
    <sheet name="GMK 4100B" sheetId="1" r:id="rId1"/>
  </sheets>
  <definedNames>
    <definedName name="_xlnm.Print_Area" localSheetId="0">'GMK 4100B'!$A$1:$F$73</definedName>
  </definedNames>
  <calcPr fullCalcOnLoad="1"/>
</workbook>
</file>

<file path=xl/sharedStrings.xml><?xml version="1.0" encoding="utf-8"?>
<sst xmlns="http://schemas.openxmlformats.org/spreadsheetml/2006/main" count="90" uniqueCount="78">
  <si>
    <t>Standard</t>
  </si>
  <si>
    <t>For information only!</t>
  </si>
  <si>
    <t>Standard unit with tyres 14.00 R25 XGC; 8 * 6 * 8 ; with driver; tanks filled</t>
  </si>
  <si>
    <t xml:space="preserve">         excluding all parts as shown below.</t>
  </si>
  <si>
    <t>total</t>
  </si>
  <si>
    <t>2 front-</t>
  </si>
  <si>
    <t>2 rear-</t>
  </si>
  <si>
    <t>weight (kg)</t>
  </si>
  <si>
    <t>axles (kg)</t>
  </si>
  <si>
    <t xml:space="preserve">      Xs</t>
  </si>
  <si>
    <t xml:space="preserve">   VA - DM</t>
  </si>
  <si>
    <t xml:space="preserve">   HA - DM</t>
  </si>
  <si>
    <t>PLUS:</t>
  </si>
  <si>
    <t>drive / steer 8 * 8 * 8</t>
  </si>
  <si>
    <t>add. weight for tyres 16.00 R25 XGC/VHS</t>
  </si>
  <si>
    <t>add. weight for tyres 20.5 R25 XGC/VHS</t>
  </si>
  <si>
    <t>spare wheel 14.00 R25 with stowage</t>
  </si>
  <si>
    <t>spare wheel 16.00 R25 with stowage</t>
  </si>
  <si>
    <t>spare wheel 20.5 R25 with stowage</t>
  </si>
  <si>
    <t>Kloft- retarder</t>
  </si>
  <si>
    <t>decking for tyres 16.00 R25 or 20.5 R25</t>
  </si>
  <si>
    <t>trailer coupling device</t>
  </si>
  <si>
    <t>load on trailer coupling</t>
  </si>
  <si>
    <t>16- t hook block on carrier</t>
  </si>
  <si>
    <t>40- t hook block on carrier</t>
  </si>
  <si>
    <t>63- t hook block on carrier</t>
  </si>
  <si>
    <t>16- t hook block on bumper</t>
  </si>
  <si>
    <t>40- t hook block on bumper</t>
  </si>
  <si>
    <t>63- t hook block on bumper</t>
  </si>
  <si>
    <t>2nd oil cooler at superstructure</t>
  </si>
  <si>
    <t>O/R pads front</t>
  </si>
  <si>
    <t>O/R pads rear</t>
  </si>
  <si>
    <t>hose reel for swingaway</t>
  </si>
  <si>
    <t>brackets for swingaway</t>
  </si>
  <si>
    <t>brackets for mechanical swingaway</t>
  </si>
  <si>
    <t>boom nose</t>
  </si>
  <si>
    <t>auxiliary hoist</t>
  </si>
  <si>
    <t>fixed counterweight 0,5 t in lieu of aux. hoist</t>
  </si>
  <si>
    <t>add. counterweight 2.5 t on superstructure</t>
  </si>
  <si>
    <t>add. counterweight 5.0 t on superstructure</t>
  </si>
  <si>
    <t>counterweight 2,5 t (base plate on carrier)</t>
  </si>
  <si>
    <t>add. counterweight 2,5 t on carrier</t>
  </si>
  <si>
    <t>add. counterweight 5,0 t on carrier</t>
  </si>
  <si>
    <t>concrete bucket</t>
  </si>
  <si>
    <t>tool box</t>
  </si>
  <si>
    <t>16 t hook block in tool box</t>
  </si>
  <si>
    <t>Total weight of marked parts:</t>
  </si>
  <si>
    <t>GG:</t>
  </si>
  <si>
    <t>Xs:</t>
  </si>
  <si>
    <t>Unterwagen 8x6x8; 14.00</t>
  </si>
  <si>
    <t>DM</t>
  </si>
  <si>
    <t>Drehtisch</t>
  </si>
  <si>
    <t>Wippzylinder (Drehtischanteil)</t>
  </si>
  <si>
    <t>Ausleger</t>
  </si>
  <si>
    <t>Wippzylinder (Auslegeranteil)</t>
  </si>
  <si>
    <t>Afa - DM = 2,2 m</t>
  </si>
  <si>
    <t>GMK 4080-1</t>
  </si>
  <si>
    <t>lattice swingaway mech. 9.0 m (29.5 ft)</t>
  </si>
  <si>
    <t>lattice swingaway mech. 9.0 m to 15 m (49.2 ft)</t>
  </si>
  <si>
    <t>move telecyl. into tele 5</t>
  </si>
  <si>
    <t>lattice swingaway hydr. 9.0 m to 15 m (49.2 ft)</t>
  </si>
  <si>
    <t>lattice swingaway hydr. 9.0 m (29.5 ft)</t>
  </si>
  <si>
    <t>AX4080-1_C.xls                                    Index: C</t>
  </si>
  <si>
    <t>base plate bolted to turntable 1,3 t</t>
  </si>
  <si>
    <r>
      <t xml:space="preserve">Axle loads GMK 4080-1 / </t>
    </r>
    <r>
      <rPr>
        <b/>
        <sz val="8"/>
        <color indexed="10"/>
        <rFont val="Arial"/>
        <family val="2"/>
      </rPr>
      <t>4100B</t>
    </r>
    <r>
      <rPr>
        <b/>
        <sz val="8"/>
        <rFont val="Arial"/>
        <family val="2"/>
      </rPr>
      <t xml:space="preserve">  (kg/</t>
    </r>
    <r>
      <rPr>
        <b/>
        <sz val="8"/>
        <color indexed="10"/>
        <rFont val="Arial"/>
        <family val="2"/>
      </rPr>
      <t>lbs</t>
    </r>
    <r>
      <rPr>
        <b/>
        <sz val="8"/>
        <rFont val="Arial"/>
        <family val="2"/>
      </rPr>
      <t>)</t>
    </r>
  </si>
  <si>
    <t>weight (lb)</t>
  </si>
  <si>
    <t>axles (lb)</t>
  </si>
  <si>
    <t>file:</t>
  </si>
  <si>
    <t>updated:</t>
  </si>
  <si>
    <t>date:</t>
  </si>
  <si>
    <t>dept:</t>
  </si>
  <si>
    <t>AX4080-1_c</t>
  </si>
  <si>
    <t>TK1</t>
  </si>
  <si>
    <t xml:space="preserve">Axle loads:            </t>
  </si>
  <si>
    <t xml:space="preserve">                               </t>
  </si>
  <si>
    <t>per axle:</t>
  </si>
  <si>
    <t>axle 3-4:</t>
  </si>
  <si>
    <t>axle 1-2: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</si>
</sst>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E+00"/>
    <numFmt numFmtId="185" formatCode="#,##0.00&quot;DM&quot;;\(#,##0.00&quot;DM&quot;\)"/>
    <numFmt numFmtId="186" formatCode="#,##0&quot;DM&quot;;\(#,##0&quot;DM&quot;\)"/>
    <numFmt numFmtId="187" formatCode="d\.m"/>
    <numFmt numFmtId="188" formatCode="d\.mmm\ yy"/>
    <numFmt numFmtId="189" formatCode="d\.mmm"/>
    <numFmt numFmtId="190" formatCode="d\.m\.yy\ h:mm"/>
    <numFmt numFmtId="191" formatCode="0.0"/>
    <numFmt numFmtId="192" formatCode="0.000"/>
    <numFmt numFmtId="193" formatCode="d&quot;andar&quot;d"/>
    <numFmt numFmtId="194" formatCode="sd&quot;andar&quot;d"/>
    <numFmt numFmtId="195" formatCode=".000"/>
    <numFmt numFmtId="196" formatCode="0.0000"/>
    <numFmt numFmtId="197" formatCode="mm/dd/yyyy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0"/>
      <name val="MS Sans Serif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System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 applyNumberFormat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2" borderId="0" xfId="0" applyFont="1" applyFill="1" applyAlignment="1" applyProtection="1">
      <alignment/>
      <protection/>
    </xf>
    <xf numFmtId="0" fontId="9" fillId="2" borderId="1" xfId="0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/>
      <protection/>
    </xf>
    <xf numFmtId="0" fontId="9" fillId="2" borderId="2" xfId="0" applyNumberFormat="1" applyFont="1" applyFill="1" applyBorder="1" applyAlignment="1" applyProtection="1">
      <alignment horizontal="right"/>
      <protection/>
    </xf>
    <xf numFmtId="0" fontId="9" fillId="2" borderId="2" xfId="0" applyNumberFormat="1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/>
      <protection/>
    </xf>
    <xf numFmtId="0" fontId="5" fillId="2" borderId="0" xfId="0" applyFont="1" applyFill="1" applyAlignment="1">
      <alignment/>
    </xf>
    <xf numFmtId="0" fontId="9" fillId="2" borderId="4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197" fontId="9" fillId="2" borderId="0" xfId="0" applyNumberFormat="1" applyFont="1" applyFill="1" applyBorder="1" applyAlignment="1" applyProtection="1">
      <alignment horizontal="left"/>
      <protection/>
    </xf>
    <xf numFmtId="14" fontId="9" fillId="2" borderId="0" xfId="0" applyNumberFormat="1" applyFont="1" applyFill="1" applyBorder="1" applyAlignment="1" applyProtection="1">
      <alignment horizontal="left"/>
      <protection/>
    </xf>
    <xf numFmtId="0" fontId="9" fillId="2" borderId="5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/>
      <protection/>
    </xf>
    <xf numFmtId="0" fontId="9" fillId="2" borderId="7" xfId="0" applyNumberFormat="1" applyFont="1" applyFill="1" applyBorder="1" applyAlignment="1" applyProtection="1">
      <alignment horizontal="right"/>
      <protection/>
    </xf>
    <xf numFmtId="0" fontId="9" fillId="2" borderId="7" xfId="0" applyNumberFormat="1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10" fillId="2" borderId="0" xfId="0" applyFont="1" applyFill="1" applyAlignment="1">
      <alignment/>
    </xf>
    <xf numFmtId="0" fontId="9" fillId="2" borderId="0" xfId="0" applyFont="1" applyFill="1" applyBorder="1" applyAlignment="1" applyProtection="1">
      <alignment/>
      <protection/>
    </xf>
    <xf numFmtId="0" fontId="11" fillId="2" borderId="9" xfId="0" applyFont="1" applyFill="1" applyBorder="1" applyAlignment="1" applyProtection="1">
      <alignment horizontal="center"/>
      <protection/>
    </xf>
    <xf numFmtId="0" fontId="12" fillId="2" borderId="10" xfId="0" applyFont="1" applyFill="1" applyBorder="1" applyAlignment="1" applyProtection="1">
      <alignment/>
      <protection/>
    </xf>
    <xf numFmtId="0" fontId="12" fillId="2" borderId="11" xfId="0" applyFont="1" applyFill="1" applyBorder="1" applyAlignment="1" applyProtection="1">
      <alignment horizontal="center"/>
      <protection/>
    </xf>
    <xf numFmtId="0" fontId="12" fillId="2" borderId="12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/>
      <protection/>
    </xf>
    <xf numFmtId="0" fontId="9" fillId="2" borderId="13" xfId="0" applyFont="1" applyFill="1" applyBorder="1" applyAlignment="1" applyProtection="1">
      <alignment horizontal="center"/>
      <protection/>
    </xf>
    <xf numFmtId="0" fontId="9" fillId="2" borderId="5" xfId="0" applyFont="1" applyFill="1" applyBorder="1" applyAlignment="1" applyProtection="1">
      <alignment horizontal="center"/>
      <protection/>
    </xf>
    <xf numFmtId="0" fontId="9" fillId="2" borderId="14" xfId="0" applyFont="1" applyFill="1" applyBorder="1" applyAlignment="1" applyProtection="1">
      <alignment horizontal="center"/>
      <protection/>
    </xf>
    <xf numFmtId="0" fontId="9" fillId="2" borderId="15" xfId="0" applyFont="1" applyFill="1" applyBorder="1" applyAlignment="1" applyProtection="1">
      <alignment horizontal="center"/>
      <protection/>
    </xf>
    <xf numFmtId="0" fontId="9" fillId="2" borderId="3" xfId="0" applyFont="1" applyFill="1" applyBorder="1" applyAlignment="1" applyProtection="1">
      <alignment horizontal="center"/>
      <protection/>
    </xf>
    <xf numFmtId="0" fontId="9" fillId="2" borderId="16" xfId="0" applyFont="1" applyFill="1" applyBorder="1" applyAlignment="1" applyProtection="1">
      <alignment horizontal="center"/>
      <protection/>
    </xf>
    <xf numFmtId="0" fontId="5" fillId="2" borderId="0" xfId="0" applyNumberFormat="1" applyFont="1" applyFill="1" applyAlignment="1" applyProtection="1">
      <alignment/>
      <protection/>
    </xf>
    <xf numFmtId="0" fontId="9" fillId="2" borderId="4" xfId="0" applyFont="1" applyFill="1" applyBorder="1" applyAlignment="1" applyProtection="1">
      <alignment horizontal="center"/>
      <protection/>
    </xf>
    <xf numFmtId="1" fontId="11" fillId="2" borderId="16" xfId="0" applyNumberFormat="1" applyFont="1" applyFill="1" applyBorder="1" applyAlignment="1" applyProtection="1">
      <alignment horizontal="center"/>
      <protection/>
    </xf>
    <xf numFmtId="1" fontId="11" fillId="2" borderId="13" xfId="0" applyNumberFormat="1" applyFont="1" applyFill="1" applyBorder="1" applyAlignment="1" applyProtection="1">
      <alignment horizontal="center"/>
      <protection/>
    </xf>
    <xf numFmtId="1" fontId="11" fillId="2" borderId="5" xfId="0" applyNumberFormat="1" applyFont="1" applyFill="1" applyBorder="1" applyAlignment="1" applyProtection="1">
      <alignment horizontal="center"/>
      <protection/>
    </xf>
    <xf numFmtId="196" fontId="5" fillId="2" borderId="0" xfId="0" applyNumberFormat="1" applyFont="1" applyFill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2" fillId="2" borderId="6" xfId="0" applyFont="1" applyFill="1" applyBorder="1" applyAlignment="1" applyProtection="1">
      <alignment/>
      <protection/>
    </xf>
    <xf numFmtId="0" fontId="11" fillId="2" borderId="7" xfId="0" applyFont="1" applyFill="1" applyBorder="1" applyAlignment="1" applyProtection="1">
      <alignment/>
      <protection/>
    </xf>
    <xf numFmtId="3" fontId="12" fillId="2" borderId="17" xfId="0" applyNumberFormat="1" applyFont="1" applyFill="1" applyBorder="1" applyAlignment="1" applyProtection="1">
      <alignment horizontal="center"/>
      <protection/>
    </xf>
    <xf numFmtId="3" fontId="12" fillId="2" borderId="18" xfId="0" applyNumberFormat="1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6" fillId="2" borderId="19" xfId="0" applyFont="1" applyFill="1" applyBorder="1" applyAlignment="1" applyProtection="1">
      <alignment/>
      <protection/>
    </xf>
    <xf numFmtId="0" fontId="7" fillId="2" borderId="20" xfId="0" applyFont="1" applyFill="1" applyBorder="1" applyAlignment="1" applyProtection="1">
      <alignment/>
      <protection/>
    </xf>
    <xf numFmtId="1" fontId="6" fillId="2" borderId="21" xfId="0" applyNumberFormat="1" applyFont="1" applyFill="1" applyBorder="1" applyAlignment="1" applyProtection="1">
      <alignment/>
      <protection/>
    </xf>
    <xf numFmtId="1" fontId="6" fillId="2" borderId="22" xfId="0" applyNumberFormat="1" applyFont="1" applyFill="1" applyBorder="1" applyAlignment="1" applyProtection="1">
      <alignment/>
      <protection/>
    </xf>
    <xf numFmtId="1" fontId="6" fillId="2" borderId="23" xfId="0" applyNumberFormat="1" applyFont="1" applyFill="1" applyBorder="1" applyAlignment="1" applyProtection="1">
      <alignment/>
      <protection/>
    </xf>
    <xf numFmtId="0" fontId="5" fillId="2" borderId="14" xfId="0" applyFont="1" applyFill="1" applyBorder="1" applyAlignment="1" applyProtection="1">
      <alignment/>
      <protection/>
    </xf>
    <xf numFmtId="0" fontId="5" fillId="2" borderId="15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9" fillId="2" borderId="0" xfId="0" applyNumberFormat="1" applyFont="1" applyFill="1" applyAlignment="1" applyProtection="1">
      <alignment/>
      <protection/>
    </xf>
    <xf numFmtId="0" fontId="9" fillId="3" borderId="19" xfId="0" applyFont="1" applyFill="1" applyBorder="1" applyAlignment="1" applyProtection="1">
      <alignment horizontal="right"/>
      <protection locked="0"/>
    </xf>
    <xf numFmtId="0" fontId="9" fillId="2" borderId="20" xfId="0" applyFont="1" applyFill="1" applyBorder="1" applyAlignment="1" applyProtection="1">
      <alignment/>
      <protection/>
    </xf>
    <xf numFmtId="1" fontId="9" fillId="2" borderId="21" xfId="0" applyNumberFormat="1" applyFont="1" applyFill="1" applyBorder="1" applyAlignment="1" applyProtection="1">
      <alignment/>
      <protection/>
    </xf>
    <xf numFmtId="1" fontId="9" fillId="2" borderId="22" xfId="0" applyNumberFormat="1" applyFont="1" applyFill="1" applyBorder="1" applyAlignment="1" applyProtection="1">
      <alignment/>
      <protection/>
    </xf>
    <xf numFmtId="1" fontId="9" fillId="2" borderId="23" xfId="0" applyNumberFormat="1" applyFont="1" applyFill="1" applyBorder="1" applyAlignment="1" applyProtection="1">
      <alignment/>
      <protection/>
    </xf>
    <xf numFmtId="3" fontId="12" fillId="2" borderId="25" xfId="0" applyNumberFormat="1" applyFont="1" applyFill="1" applyBorder="1" applyAlignment="1" applyProtection="1">
      <alignment/>
      <protection/>
    </xf>
    <xf numFmtId="3" fontId="12" fillId="2" borderId="26" xfId="0" applyNumberFormat="1" applyFont="1" applyFill="1" applyBorder="1" applyAlignment="1" applyProtection="1">
      <alignment/>
      <protection/>
    </xf>
    <xf numFmtId="3" fontId="12" fillId="2" borderId="27" xfId="0" applyNumberFormat="1" applyFont="1" applyFill="1" applyBorder="1" applyAlignment="1" applyProtection="1">
      <alignment/>
      <protection/>
    </xf>
    <xf numFmtId="3" fontId="12" fillId="2" borderId="28" xfId="0" applyNumberFormat="1" applyFont="1" applyFill="1" applyBorder="1" applyAlignment="1" applyProtection="1">
      <alignment/>
      <protection/>
    </xf>
    <xf numFmtId="3" fontId="12" fillId="2" borderId="29" xfId="0" applyNumberFormat="1" applyFont="1" applyFill="1" applyBorder="1" applyAlignment="1" applyProtection="1">
      <alignment/>
      <protection/>
    </xf>
    <xf numFmtId="3" fontId="12" fillId="2" borderId="30" xfId="0" applyNumberFormat="1" applyFont="1" applyFill="1" applyBorder="1" applyAlignment="1" applyProtection="1">
      <alignment/>
      <protection/>
    </xf>
    <xf numFmtId="0" fontId="9" fillId="2" borderId="22" xfId="0" applyFont="1" applyFill="1" applyBorder="1" applyAlignment="1" applyProtection="1">
      <alignment/>
      <protection/>
    </xf>
    <xf numFmtId="3" fontId="12" fillId="2" borderId="31" xfId="0" applyNumberFormat="1" applyFont="1" applyFill="1" applyBorder="1" applyAlignment="1" applyProtection="1">
      <alignment/>
      <protection/>
    </xf>
    <xf numFmtId="3" fontId="12" fillId="2" borderId="32" xfId="0" applyNumberFormat="1" applyFont="1" applyFill="1" applyBorder="1" applyAlignment="1" applyProtection="1">
      <alignment/>
      <protection/>
    </xf>
    <xf numFmtId="3" fontId="12" fillId="2" borderId="33" xfId="0" applyNumberFormat="1" applyFont="1" applyFill="1" applyBorder="1" applyAlignment="1" applyProtection="1">
      <alignment/>
      <protection/>
    </xf>
    <xf numFmtId="0" fontId="9" fillId="2" borderId="1" xfId="0" applyFont="1" applyFill="1" applyBorder="1" applyAlignment="1" applyProtection="1">
      <alignment horizontal="right"/>
      <protection locked="0"/>
    </xf>
    <xf numFmtId="1" fontId="11" fillId="2" borderId="2" xfId="0" applyNumberFormat="1" applyFont="1" applyFill="1" applyBorder="1" applyAlignment="1" applyProtection="1">
      <alignment/>
      <protection/>
    </xf>
    <xf numFmtId="1" fontId="11" fillId="2" borderId="3" xfId="0" applyNumberFormat="1" applyFont="1" applyFill="1" applyBorder="1" applyAlignment="1" applyProtection="1">
      <alignment/>
      <protection/>
    </xf>
    <xf numFmtId="1" fontId="12" fillId="2" borderId="0" xfId="0" applyNumberFormat="1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 horizontal="right"/>
      <protection locked="0"/>
    </xf>
    <xf numFmtId="3" fontId="12" fillId="2" borderId="7" xfId="0" applyNumberFormat="1" applyFont="1" applyFill="1" applyBorder="1" applyAlignment="1" applyProtection="1">
      <alignment/>
      <protection/>
    </xf>
    <xf numFmtId="3" fontId="12" fillId="2" borderId="8" xfId="0" applyNumberFormat="1" applyFont="1" applyFill="1" applyBorder="1" applyAlignment="1" applyProtection="1">
      <alignment/>
      <protection/>
    </xf>
    <xf numFmtId="1" fontId="12" fillId="2" borderId="2" xfId="0" applyNumberFormat="1" applyFont="1" applyFill="1" applyBorder="1" applyAlignment="1" applyProtection="1">
      <alignment/>
      <protection/>
    </xf>
    <xf numFmtId="1" fontId="12" fillId="2" borderId="3" xfId="0" applyNumberFormat="1" applyFont="1" applyFill="1" applyBorder="1" applyAlignment="1" applyProtection="1">
      <alignment/>
      <protection/>
    </xf>
    <xf numFmtId="1" fontId="9" fillId="2" borderId="0" xfId="0" applyNumberFormat="1" applyFont="1" applyFill="1" applyBorder="1" applyAlignment="1" applyProtection="1">
      <alignment/>
      <protection/>
    </xf>
    <xf numFmtId="1" fontId="11" fillId="2" borderId="0" xfId="0" applyNumberFormat="1" applyFont="1" applyFill="1" applyBorder="1" applyAlignment="1" applyProtection="1">
      <alignment/>
      <protection/>
    </xf>
    <xf numFmtId="1" fontId="11" fillId="2" borderId="5" xfId="0" applyNumberFormat="1" applyFont="1" applyFill="1" applyBorder="1" applyAlignment="1" applyProtection="1">
      <alignment/>
      <protection/>
    </xf>
    <xf numFmtId="0" fontId="9" fillId="2" borderId="0" xfId="0" applyFont="1" applyFill="1" applyAlignment="1">
      <alignment/>
    </xf>
    <xf numFmtId="3" fontId="12" fillId="2" borderId="0" xfId="0" applyNumberFormat="1" applyFont="1" applyFill="1" applyBorder="1" applyAlignment="1" applyProtection="1">
      <alignment/>
      <protection/>
    </xf>
    <xf numFmtId="1" fontId="12" fillId="2" borderId="5" xfId="0" applyNumberFormat="1" applyFont="1" applyFill="1" applyBorder="1" applyAlignment="1" applyProtection="1">
      <alignment/>
      <protection/>
    </xf>
    <xf numFmtId="3" fontId="12" fillId="2" borderId="5" xfId="0" applyNumberFormat="1" applyFont="1" applyFill="1" applyBorder="1" applyAlignment="1" applyProtection="1">
      <alignment/>
      <protection/>
    </xf>
    <xf numFmtId="1" fontId="9" fillId="2" borderId="7" xfId="0" applyNumberFormat="1" applyFont="1" applyFill="1" applyBorder="1" applyAlignment="1" applyProtection="1">
      <alignment/>
      <protection/>
    </xf>
    <xf numFmtId="1" fontId="11" fillId="2" borderId="7" xfId="0" applyNumberFormat="1" applyFont="1" applyFill="1" applyBorder="1" applyAlignment="1" applyProtection="1">
      <alignment/>
      <protection/>
    </xf>
    <xf numFmtId="1" fontId="9" fillId="2" borderId="2" xfId="0" applyNumberFormat="1" applyFont="1" applyFill="1" applyBorder="1" applyAlignment="1" applyProtection="1">
      <alignment/>
      <protection/>
    </xf>
    <xf numFmtId="2" fontId="9" fillId="2" borderId="3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1" fontId="9" fillId="2" borderId="5" xfId="0" applyNumberFormat="1" applyFont="1" applyFill="1" applyBorder="1" applyAlignment="1" applyProtection="1">
      <alignment horizontal="right"/>
      <protection/>
    </xf>
    <xf numFmtId="0" fontId="5" fillId="2" borderId="7" xfId="0" applyFont="1" applyFill="1" applyBorder="1" applyAlignment="1" applyProtection="1">
      <alignment/>
      <protection/>
    </xf>
    <xf numFmtId="1" fontId="6" fillId="2" borderId="7" xfId="0" applyNumberFormat="1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1" fontId="12" fillId="2" borderId="8" xfId="0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right"/>
      <protection/>
    </xf>
    <xf numFmtId="196" fontId="9" fillId="2" borderId="5" xfId="0" applyNumberFormat="1" applyFont="1" applyFill="1" applyBorder="1" applyAlignment="1" applyProtection="1">
      <alignment/>
      <protection/>
    </xf>
    <xf numFmtId="0" fontId="9" fillId="2" borderId="5" xfId="0" applyFont="1" applyFill="1" applyBorder="1" applyAlignment="1" applyProtection="1">
      <alignment horizontal="right"/>
      <protection/>
    </xf>
    <xf numFmtId="0" fontId="9" fillId="2" borderId="8" xfId="0" applyFont="1" applyFill="1" applyBorder="1" applyAlignment="1" applyProtection="1">
      <alignment horizontal="right"/>
      <protection/>
    </xf>
    <xf numFmtId="0" fontId="5" fillId="2" borderId="2" xfId="0" applyFont="1" applyFill="1" applyBorder="1" applyAlignment="1" applyProtection="1">
      <alignment/>
      <protection/>
    </xf>
    <xf numFmtId="192" fontId="5" fillId="2" borderId="0" xfId="0" applyNumberFormat="1" applyFont="1" applyFill="1" applyAlignment="1" applyProtection="1">
      <alignment/>
      <protection/>
    </xf>
    <xf numFmtId="0" fontId="9" fillId="2" borderId="19" xfId="0" applyFont="1" applyFill="1" applyBorder="1" applyAlignment="1" applyProtection="1">
      <alignment horizontal="right"/>
      <protection locked="0"/>
    </xf>
    <xf numFmtId="1" fontId="12" fillId="2" borderId="7" xfId="0" applyNumberFormat="1" applyFont="1" applyFill="1" applyBorder="1" applyAlignment="1" applyProtection="1">
      <alignment/>
      <protection/>
    </xf>
    <xf numFmtId="3" fontId="11" fillId="2" borderId="0" xfId="0" applyNumberFormat="1" applyFont="1" applyFill="1" applyBorder="1" applyAlignment="1" applyProtection="1">
      <alignment/>
      <protection/>
    </xf>
    <xf numFmtId="3" fontId="9" fillId="2" borderId="5" xfId="0" applyNumberFormat="1" applyFont="1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right"/>
      <protection/>
    </xf>
    <xf numFmtId="14" fontId="9" fillId="2" borderId="0" xfId="0" applyNumberFormat="1" applyFont="1" applyFill="1" applyBorder="1" applyAlignment="1" applyProtection="1">
      <alignment horizontal="right"/>
      <protection/>
    </xf>
    <xf numFmtId="1" fontId="9" fillId="2" borderId="8" xfId="0" applyNumberFormat="1" applyFont="1" applyFill="1" applyBorder="1" applyAlignment="1" applyProtection="1">
      <alignment horizontal="right"/>
      <protection/>
    </xf>
    <xf numFmtId="1" fontId="9" fillId="2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2390775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2752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workbookViewId="0" topLeftCell="A1">
      <selection activeCell="A1" sqref="A1"/>
    </sheetView>
  </sheetViews>
  <sheetFormatPr defaultColWidth="8.796875" defaultRowHeight="15"/>
  <cols>
    <col min="1" max="1" width="7" style="7" customWidth="1"/>
    <col min="2" max="2" width="3.8984375" style="7" customWidth="1"/>
    <col min="3" max="3" width="36.19921875" style="7" customWidth="1"/>
    <col min="4" max="4" width="8.8984375" style="7" customWidth="1"/>
    <col min="5" max="5" width="9.3984375" style="7" customWidth="1"/>
    <col min="6" max="6" width="13.3984375" style="7" bestFit="1" customWidth="1"/>
    <col min="7" max="7" width="6.69921875" style="1" hidden="1" customWidth="1"/>
    <col min="8" max="8" width="12" style="1" hidden="1" customWidth="1"/>
    <col min="9" max="9" width="8.09765625" style="1" hidden="1" customWidth="1"/>
    <col min="10" max="10" width="8.09765625" style="1" customWidth="1"/>
    <col min="11" max="16384" width="11" style="7" customWidth="1"/>
  </cols>
  <sheetData>
    <row r="1" spans="1:11" ht="12.75">
      <c r="A1" s="1"/>
      <c r="B1" s="2"/>
      <c r="C1" s="3"/>
      <c r="D1" s="4" t="s">
        <v>67</v>
      </c>
      <c r="E1" s="5" t="s">
        <v>71</v>
      </c>
      <c r="F1" s="6"/>
      <c r="K1" s="1"/>
    </row>
    <row r="2" spans="1:11" ht="12.75">
      <c r="A2" s="1"/>
      <c r="B2" s="8"/>
      <c r="C2" s="20"/>
      <c r="D2" s="109" t="s">
        <v>68</v>
      </c>
      <c r="E2" s="10">
        <v>38796</v>
      </c>
      <c r="F2" s="40"/>
      <c r="K2" s="1"/>
    </row>
    <row r="3" spans="1:11" ht="12.75">
      <c r="A3" s="1"/>
      <c r="B3" s="8"/>
      <c r="C3" s="20"/>
      <c r="D3" s="110" t="s">
        <v>69</v>
      </c>
      <c r="E3" s="11" t="str">
        <f ca="1">TEXT(NOW(),"MM/DD/YYYY")</f>
        <v>02/13/2009</v>
      </c>
      <c r="F3" s="12"/>
      <c r="K3" s="1"/>
    </row>
    <row r="4" spans="1:12" ht="13.5" thickBot="1">
      <c r="A4" s="1"/>
      <c r="B4" s="13"/>
      <c r="C4" s="14"/>
      <c r="D4" s="15" t="s">
        <v>70</v>
      </c>
      <c r="E4" s="16" t="s">
        <v>72</v>
      </c>
      <c r="F4" s="17"/>
      <c r="H4" s="18"/>
      <c r="K4" s="1"/>
      <c r="L4" s="19"/>
    </row>
    <row r="5" spans="1:11" ht="13.5" thickBot="1">
      <c r="A5" s="1"/>
      <c r="B5" s="8"/>
      <c r="C5" s="20"/>
      <c r="D5" s="20"/>
      <c r="E5" s="20"/>
      <c r="F5" s="12"/>
      <c r="K5" s="1"/>
    </row>
    <row r="6" spans="1:11" ht="13.5" thickBot="1">
      <c r="A6" s="1"/>
      <c r="B6" s="8"/>
      <c r="C6" s="21" t="s">
        <v>64</v>
      </c>
      <c r="D6" s="22" t="s">
        <v>0</v>
      </c>
      <c r="E6" s="23" t="s">
        <v>1</v>
      </c>
      <c r="F6" s="24"/>
      <c r="K6" s="1"/>
    </row>
    <row r="7" spans="1:11" ht="9.75" customHeight="1">
      <c r="A7" s="1"/>
      <c r="B7" s="8"/>
      <c r="C7" s="20"/>
      <c r="D7" s="20"/>
      <c r="E7" s="20"/>
      <c r="F7" s="12"/>
      <c r="K7" s="1"/>
    </row>
    <row r="8" spans="1:11" ht="9.75" customHeight="1">
      <c r="A8" s="1"/>
      <c r="B8" s="8"/>
      <c r="C8" s="20" t="s">
        <v>2</v>
      </c>
      <c r="D8" s="20"/>
      <c r="E8" s="20"/>
      <c r="F8" s="12"/>
      <c r="K8" s="1"/>
    </row>
    <row r="9" spans="1:11" ht="9.75" customHeight="1">
      <c r="A9" s="1"/>
      <c r="B9" s="8"/>
      <c r="C9" s="25" t="s">
        <v>3</v>
      </c>
      <c r="D9" s="20"/>
      <c r="E9" s="20"/>
      <c r="F9" s="12"/>
      <c r="K9" s="1"/>
    </row>
    <row r="10" spans="1:11" ht="9.75" customHeight="1">
      <c r="A10" s="1"/>
      <c r="B10" s="8"/>
      <c r="C10" s="25"/>
      <c r="D10" s="20"/>
      <c r="E10" s="20"/>
      <c r="F10" s="12"/>
      <c r="K10" s="1"/>
    </row>
    <row r="11" spans="1:11" ht="9.75" customHeight="1" thickBot="1">
      <c r="A11" s="1"/>
      <c r="B11" s="8"/>
      <c r="C11" s="20"/>
      <c r="D11" s="20"/>
      <c r="E11" s="20"/>
      <c r="F11" s="12"/>
      <c r="K11" s="1"/>
    </row>
    <row r="12" spans="1:13" ht="9.75" customHeight="1">
      <c r="A12" s="1"/>
      <c r="B12" s="8"/>
      <c r="C12" s="20"/>
      <c r="D12" s="26" t="s">
        <v>4</v>
      </c>
      <c r="E12" s="26" t="s">
        <v>5</v>
      </c>
      <c r="F12" s="27" t="s">
        <v>6</v>
      </c>
      <c r="K12" s="28" t="s">
        <v>4</v>
      </c>
      <c r="L12" s="29" t="s">
        <v>5</v>
      </c>
      <c r="M12" s="30" t="s">
        <v>6</v>
      </c>
    </row>
    <row r="13" spans="1:13" ht="9.75" customHeight="1">
      <c r="A13" s="1"/>
      <c r="B13" s="8"/>
      <c r="C13" s="20"/>
      <c r="D13" s="31" t="s">
        <v>7</v>
      </c>
      <c r="E13" s="26" t="s">
        <v>8</v>
      </c>
      <c r="F13" s="27" t="s">
        <v>8</v>
      </c>
      <c r="G13" s="32" t="s">
        <v>9</v>
      </c>
      <c r="H13" s="32" t="s">
        <v>10</v>
      </c>
      <c r="I13" s="32" t="s">
        <v>11</v>
      </c>
      <c r="J13" s="32"/>
      <c r="K13" s="33" t="s">
        <v>65</v>
      </c>
      <c r="L13" s="26" t="s">
        <v>66</v>
      </c>
      <c r="M13" s="27" t="s">
        <v>66</v>
      </c>
    </row>
    <row r="14" spans="1:13" ht="11.25" customHeight="1">
      <c r="A14" s="1"/>
      <c r="B14" s="8"/>
      <c r="C14" s="20"/>
      <c r="D14" s="34">
        <v>36320</v>
      </c>
      <c r="E14" s="35">
        <f>D14-F14</f>
        <v>23496.61866666666</v>
      </c>
      <c r="F14" s="36">
        <f>(H14-G14)/(H14+I14)*D14</f>
        <v>12823.381333333336</v>
      </c>
      <c r="G14" s="37">
        <v>2.026</v>
      </c>
      <c r="H14" s="32">
        <v>3.35</v>
      </c>
      <c r="I14" s="32">
        <v>0.4</v>
      </c>
      <c r="J14" s="32"/>
      <c r="K14" s="38"/>
      <c r="L14" s="39"/>
      <c r="M14" s="40"/>
    </row>
    <row r="15" spans="1:13" ht="11.25" customHeight="1" thickBot="1">
      <c r="A15" s="1"/>
      <c r="B15" s="41"/>
      <c r="C15" s="42" t="s">
        <v>12</v>
      </c>
      <c r="D15" s="43">
        <f>(D14*2.2046)</f>
        <v>80071.072</v>
      </c>
      <c r="E15" s="43">
        <f>(E14*2.2046)</f>
        <v>51800.64551253332</v>
      </c>
      <c r="F15" s="44">
        <f>(F14*2.2046)</f>
        <v>28270.426487466673</v>
      </c>
      <c r="K15" s="45"/>
      <c r="L15" s="46"/>
      <c r="M15" s="47"/>
    </row>
    <row r="16" spans="1:13" ht="13.5" customHeight="1" hidden="1">
      <c r="A16" s="32"/>
      <c r="B16" s="48"/>
      <c r="C16" s="49"/>
      <c r="D16" s="50"/>
      <c r="E16" s="51"/>
      <c r="F16" s="52"/>
      <c r="G16" s="32"/>
      <c r="H16" s="32"/>
      <c r="I16" s="32"/>
      <c r="J16" s="32"/>
      <c r="K16" s="53"/>
      <c r="L16" s="54"/>
      <c r="M16" s="55"/>
    </row>
    <row r="17" spans="1:13" ht="9.75" customHeight="1">
      <c r="A17" s="56">
        <v>340</v>
      </c>
      <c r="B17" s="57">
        <v>0</v>
      </c>
      <c r="C17" s="58" t="s">
        <v>13</v>
      </c>
      <c r="D17" s="59">
        <f>B17*A17</f>
        <v>0</v>
      </c>
      <c r="E17" s="60">
        <f>D17-F17</f>
        <v>0</v>
      </c>
      <c r="F17" s="61">
        <f>(H17-G17)/(H17+I17)*D17</f>
        <v>0</v>
      </c>
      <c r="G17" s="32">
        <v>2.5268</v>
      </c>
      <c r="H17" s="32">
        <f>H14</f>
        <v>3.35</v>
      </c>
      <c r="I17" s="32">
        <f>I14</f>
        <v>0.4</v>
      </c>
      <c r="J17" s="32"/>
      <c r="K17" s="62">
        <f>D17*2.2046244201838</f>
        <v>0</v>
      </c>
      <c r="L17" s="63">
        <f>E17*2.2046244201838</f>
        <v>0</v>
      </c>
      <c r="M17" s="64">
        <f>F17*2.2046244201838</f>
        <v>0</v>
      </c>
    </row>
    <row r="18" spans="1:13" ht="9.75" customHeight="1">
      <c r="A18" s="56">
        <v>480</v>
      </c>
      <c r="B18" s="57">
        <v>1</v>
      </c>
      <c r="C18" s="58" t="s">
        <v>14</v>
      </c>
      <c r="D18" s="59">
        <f>B18*A18</f>
        <v>480</v>
      </c>
      <c r="E18" s="60">
        <f>D18-F18</f>
        <v>240</v>
      </c>
      <c r="F18" s="61">
        <f>(H18-G18)/(H18+I18)*D18</f>
        <v>240</v>
      </c>
      <c r="G18" s="32">
        <v>1.475</v>
      </c>
      <c r="H18" s="32">
        <f aca="true" t="shared" si="0" ref="H18:I52">H17</f>
        <v>3.35</v>
      </c>
      <c r="I18" s="32">
        <f t="shared" si="0"/>
        <v>0.4</v>
      </c>
      <c r="J18" s="32"/>
      <c r="K18" s="65">
        <f>D18*2.2046244201838</f>
        <v>1058.2197216882241</v>
      </c>
      <c r="L18" s="66">
        <f>E18*2.2046244201838</f>
        <v>529.1098608441121</v>
      </c>
      <c r="M18" s="67">
        <f>F18*2.2046244201838</f>
        <v>529.1098608441121</v>
      </c>
    </row>
    <row r="19" spans="1:13" ht="9.75" customHeight="1">
      <c r="A19" s="56">
        <v>816</v>
      </c>
      <c r="B19" s="57">
        <v>0</v>
      </c>
      <c r="C19" s="58" t="s">
        <v>15</v>
      </c>
      <c r="D19" s="59">
        <f aca="true" t="shared" si="1" ref="D19:D45">B19*A19</f>
        <v>0</v>
      </c>
      <c r="E19" s="60">
        <f aca="true" t="shared" si="2" ref="E19:E45">D19-F19</f>
        <v>0</v>
      </c>
      <c r="F19" s="61">
        <f aca="true" t="shared" si="3" ref="F19:F45">(H19-G19)/(H19+I19)*D19</f>
        <v>0</v>
      </c>
      <c r="G19" s="32">
        <v>1.475</v>
      </c>
      <c r="H19" s="32">
        <f t="shared" si="0"/>
        <v>3.35</v>
      </c>
      <c r="I19" s="32">
        <f t="shared" si="0"/>
        <v>0.4</v>
      </c>
      <c r="J19" s="32"/>
      <c r="K19" s="65">
        <f aca="true" t="shared" si="4" ref="K19:K59">D19*2.2046244201838</f>
        <v>0</v>
      </c>
      <c r="L19" s="66">
        <f aca="true" t="shared" si="5" ref="L19:L59">E19*2.2046244201838</f>
        <v>0</v>
      </c>
      <c r="M19" s="67">
        <f aca="true" t="shared" si="6" ref="M19:M59">F19*2.2046244201838</f>
        <v>0</v>
      </c>
    </row>
    <row r="20" spans="1:13" ht="9.75" customHeight="1">
      <c r="A20" s="56">
        <v>265</v>
      </c>
      <c r="B20" s="57">
        <v>0</v>
      </c>
      <c r="C20" s="58" t="s">
        <v>16</v>
      </c>
      <c r="D20" s="59">
        <f t="shared" si="1"/>
        <v>0</v>
      </c>
      <c r="E20" s="60">
        <f t="shared" si="2"/>
        <v>0</v>
      </c>
      <c r="F20" s="61">
        <f t="shared" si="3"/>
        <v>0</v>
      </c>
      <c r="G20" s="32">
        <v>-3.3</v>
      </c>
      <c r="H20" s="32">
        <f t="shared" si="0"/>
        <v>3.35</v>
      </c>
      <c r="I20" s="32">
        <f t="shared" si="0"/>
        <v>0.4</v>
      </c>
      <c r="J20" s="32"/>
      <c r="K20" s="65">
        <f t="shared" si="4"/>
        <v>0</v>
      </c>
      <c r="L20" s="66">
        <f t="shared" si="5"/>
        <v>0</v>
      </c>
      <c r="M20" s="67">
        <f t="shared" si="6"/>
        <v>0</v>
      </c>
    </row>
    <row r="21" spans="1:13" ht="9.75" customHeight="1">
      <c r="A21" s="56">
        <v>325</v>
      </c>
      <c r="B21" s="57">
        <v>0</v>
      </c>
      <c r="C21" s="58" t="s">
        <v>17</v>
      </c>
      <c r="D21" s="59">
        <f t="shared" si="1"/>
        <v>0</v>
      </c>
      <c r="E21" s="60">
        <f t="shared" si="2"/>
        <v>0</v>
      </c>
      <c r="F21" s="61">
        <f t="shared" si="3"/>
        <v>0</v>
      </c>
      <c r="G21" s="32">
        <v>-3.325</v>
      </c>
      <c r="H21" s="32">
        <f t="shared" si="0"/>
        <v>3.35</v>
      </c>
      <c r="I21" s="32">
        <f t="shared" si="0"/>
        <v>0.4</v>
      </c>
      <c r="J21" s="32"/>
      <c r="K21" s="65">
        <f t="shared" si="4"/>
        <v>0</v>
      </c>
      <c r="L21" s="66">
        <f t="shared" si="5"/>
        <v>0</v>
      </c>
      <c r="M21" s="67">
        <f t="shared" si="6"/>
        <v>0</v>
      </c>
    </row>
    <row r="22" spans="1:13" ht="9.75" customHeight="1">
      <c r="A22" s="56">
        <v>367</v>
      </c>
      <c r="B22" s="57">
        <v>0</v>
      </c>
      <c r="C22" s="58" t="s">
        <v>18</v>
      </c>
      <c r="D22" s="59">
        <f t="shared" si="1"/>
        <v>0</v>
      </c>
      <c r="E22" s="60">
        <f t="shared" si="2"/>
        <v>0</v>
      </c>
      <c r="F22" s="61">
        <f t="shared" si="3"/>
        <v>0</v>
      </c>
      <c r="G22" s="32">
        <v>-3.37</v>
      </c>
      <c r="H22" s="32">
        <f t="shared" si="0"/>
        <v>3.35</v>
      </c>
      <c r="I22" s="32">
        <f t="shared" si="0"/>
        <v>0.4</v>
      </c>
      <c r="J22" s="32"/>
      <c r="K22" s="65">
        <f t="shared" si="4"/>
        <v>0</v>
      </c>
      <c r="L22" s="66">
        <f t="shared" si="5"/>
        <v>0</v>
      </c>
      <c r="M22" s="67">
        <f t="shared" si="6"/>
        <v>0</v>
      </c>
    </row>
    <row r="23" spans="1:13" ht="9.75" customHeight="1">
      <c r="A23" s="56">
        <v>260</v>
      </c>
      <c r="B23" s="57">
        <v>0</v>
      </c>
      <c r="C23" s="58" t="s">
        <v>19</v>
      </c>
      <c r="D23" s="59">
        <f t="shared" si="1"/>
        <v>0</v>
      </c>
      <c r="E23" s="60">
        <f t="shared" si="2"/>
        <v>0</v>
      </c>
      <c r="F23" s="61">
        <f t="shared" si="3"/>
        <v>0</v>
      </c>
      <c r="G23" s="32">
        <v>-0.875</v>
      </c>
      <c r="H23" s="32">
        <f t="shared" si="0"/>
        <v>3.35</v>
      </c>
      <c r="I23" s="32">
        <f t="shared" si="0"/>
        <v>0.4</v>
      </c>
      <c r="J23" s="32"/>
      <c r="K23" s="65">
        <f t="shared" si="4"/>
        <v>0</v>
      </c>
      <c r="L23" s="66">
        <f t="shared" si="5"/>
        <v>0</v>
      </c>
      <c r="M23" s="67">
        <f t="shared" si="6"/>
        <v>0</v>
      </c>
    </row>
    <row r="24" spans="1:13" ht="9.75" customHeight="1">
      <c r="A24" s="56">
        <v>50</v>
      </c>
      <c r="B24" s="57">
        <v>1</v>
      </c>
      <c r="C24" s="58" t="s">
        <v>20</v>
      </c>
      <c r="D24" s="59">
        <f t="shared" si="1"/>
        <v>50</v>
      </c>
      <c r="E24" s="60">
        <f t="shared" si="2"/>
        <v>25</v>
      </c>
      <c r="F24" s="61">
        <f t="shared" si="3"/>
        <v>25</v>
      </c>
      <c r="G24" s="32">
        <v>1.475</v>
      </c>
      <c r="H24" s="32">
        <f t="shared" si="0"/>
        <v>3.35</v>
      </c>
      <c r="I24" s="32">
        <f t="shared" si="0"/>
        <v>0.4</v>
      </c>
      <c r="J24" s="32"/>
      <c r="K24" s="65">
        <f t="shared" si="4"/>
        <v>110.23122100919001</v>
      </c>
      <c r="L24" s="66">
        <f t="shared" si="5"/>
        <v>55.115610504595004</v>
      </c>
      <c r="M24" s="67">
        <f t="shared" si="6"/>
        <v>55.115610504595004</v>
      </c>
    </row>
    <row r="25" spans="1:13" ht="9.75" customHeight="1">
      <c r="A25" s="56">
        <v>100</v>
      </c>
      <c r="B25" s="57">
        <v>0</v>
      </c>
      <c r="C25" s="58" t="s">
        <v>21</v>
      </c>
      <c r="D25" s="59">
        <f t="shared" si="1"/>
        <v>0</v>
      </c>
      <c r="E25" s="60">
        <f t="shared" si="2"/>
        <v>0</v>
      </c>
      <c r="F25" s="61">
        <f t="shared" si="3"/>
        <v>0</v>
      </c>
      <c r="G25" s="32">
        <v>-3.35</v>
      </c>
      <c r="H25" s="32">
        <f t="shared" si="0"/>
        <v>3.35</v>
      </c>
      <c r="I25" s="32">
        <f t="shared" si="0"/>
        <v>0.4</v>
      </c>
      <c r="J25" s="32"/>
      <c r="K25" s="65">
        <f t="shared" si="4"/>
        <v>0</v>
      </c>
      <c r="L25" s="66">
        <f t="shared" si="5"/>
        <v>0</v>
      </c>
      <c r="M25" s="67">
        <f t="shared" si="6"/>
        <v>0</v>
      </c>
    </row>
    <row r="26" spans="1:13" ht="9.75" customHeight="1">
      <c r="A26" s="56">
        <v>500</v>
      </c>
      <c r="B26" s="57">
        <v>0</v>
      </c>
      <c r="C26" s="58" t="s">
        <v>22</v>
      </c>
      <c r="D26" s="59">
        <f t="shared" si="1"/>
        <v>0</v>
      </c>
      <c r="E26" s="60">
        <f t="shared" si="2"/>
        <v>0</v>
      </c>
      <c r="F26" s="61">
        <f t="shared" si="3"/>
        <v>0</v>
      </c>
      <c r="G26" s="32">
        <v>-3.49</v>
      </c>
      <c r="H26" s="32">
        <f t="shared" si="0"/>
        <v>3.35</v>
      </c>
      <c r="I26" s="32">
        <f t="shared" si="0"/>
        <v>0.4</v>
      </c>
      <c r="J26" s="32"/>
      <c r="K26" s="65"/>
      <c r="L26" s="66"/>
      <c r="M26" s="67"/>
    </row>
    <row r="27" spans="1:13" ht="9.75" customHeight="1">
      <c r="A27" s="56"/>
      <c r="B27" s="105"/>
      <c r="C27" s="58"/>
      <c r="D27" s="59">
        <f>B27*A27</f>
        <v>0</v>
      </c>
      <c r="E27" s="60">
        <f>D27-F27</f>
        <v>0</v>
      </c>
      <c r="F27" s="61">
        <f>(H27-G27)/(H27+I27)*D27</f>
        <v>0</v>
      </c>
      <c r="G27" s="32"/>
      <c r="H27" s="32">
        <f t="shared" si="0"/>
        <v>3.35</v>
      </c>
      <c r="I27" s="32">
        <f t="shared" si="0"/>
        <v>0.4</v>
      </c>
      <c r="J27" s="32"/>
      <c r="K27" s="65">
        <f t="shared" si="4"/>
        <v>0</v>
      </c>
      <c r="L27" s="66">
        <f t="shared" si="5"/>
        <v>0</v>
      </c>
      <c r="M27" s="67">
        <f t="shared" si="6"/>
        <v>0</v>
      </c>
    </row>
    <row r="28" spans="1:13" ht="9.75" customHeight="1">
      <c r="A28" s="56">
        <v>300</v>
      </c>
      <c r="B28" s="57">
        <v>0</v>
      </c>
      <c r="C28" s="58" t="s">
        <v>23</v>
      </c>
      <c r="D28" s="59">
        <f t="shared" si="1"/>
        <v>0</v>
      </c>
      <c r="E28" s="60">
        <f t="shared" si="2"/>
        <v>0</v>
      </c>
      <c r="F28" s="61">
        <f t="shared" si="3"/>
        <v>0</v>
      </c>
      <c r="G28" s="32">
        <v>2.75</v>
      </c>
      <c r="H28" s="32">
        <f t="shared" si="0"/>
        <v>3.35</v>
      </c>
      <c r="I28" s="32">
        <f t="shared" si="0"/>
        <v>0.4</v>
      </c>
      <c r="J28" s="32"/>
      <c r="K28" s="65">
        <f t="shared" si="4"/>
        <v>0</v>
      </c>
      <c r="L28" s="66">
        <f t="shared" si="5"/>
        <v>0</v>
      </c>
      <c r="M28" s="67">
        <f t="shared" si="6"/>
        <v>0</v>
      </c>
    </row>
    <row r="29" spans="1:13" ht="9.75" customHeight="1">
      <c r="A29" s="56">
        <v>450</v>
      </c>
      <c r="B29" s="57">
        <v>0</v>
      </c>
      <c r="C29" s="58" t="s">
        <v>24</v>
      </c>
      <c r="D29" s="59">
        <f t="shared" si="1"/>
        <v>0</v>
      </c>
      <c r="E29" s="60">
        <f t="shared" si="2"/>
        <v>0</v>
      </c>
      <c r="F29" s="61">
        <f t="shared" si="3"/>
        <v>0</v>
      </c>
      <c r="G29" s="32">
        <v>2.75</v>
      </c>
      <c r="H29" s="32">
        <f t="shared" si="0"/>
        <v>3.35</v>
      </c>
      <c r="I29" s="32">
        <f t="shared" si="0"/>
        <v>0.4</v>
      </c>
      <c r="J29" s="32"/>
      <c r="K29" s="65">
        <f t="shared" si="4"/>
        <v>0</v>
      </c>
      <c r="L29" s="66">
        <f t="shared" si="5"/>
        <v>0</v>
      </c>
      <c r="M29" s="67">
        <f t="shared" si="6"/>
        <v>0</v>
      </c>
    </row>
    <row r="30" spans="1:13" ht="9.75" customHeight="1">
      <c r="A30" s="56">
        <v>650</v>
      </c>
      <c r="B30" s="57">
        <v>0</v>
      </c>
      <c r="C30" s="58" t="s">
        <v>25</v>
      </c>
      <c r="D30" s="59">
        <f t="shared" si="1"/>
        <v>0</v>
      </c>
      <c r="E30" s="60">
        <f t="shared" si="2"/>
        <v>0</v>
      </c>
      <c r="F30" s="61">
        <f t="shared" si="3"/>
        <v>0</v>
      </c>
      <c r="G30" s="32">
        <v>2.75</v>
      </c>
      <c r="H30" s="32">
        <f t="shared" si="0"/>
        <v>3.35</v>
      </c>
      <c r="I30" s="32">
        <f t="shared" si="0"/>
        <v>0.4</v>
      </c>
      <c r="J30" s="32"/>
      <c r="K30" s="65">
        <f t="shared" si="4"/>
        <v>0</v>
      </c>
      <c r="L30" s="66">
        <f t="shared" si="5"/>
        <v>0</v>
      </c>
      <c r="M30" s="67">
        <f t="shared" si="6"/>
        <v>0</v>
      </c>
    </row>
    <row r="31" spans="1:13" ht="9.75" customHeight="1">
      <c r="A31" s="56">
        <v>300</v>
      </c>
      <c r="B31" s="57">
        <v>0</v>
      </c>
      <c r="C31" s="58" t="s">
        <v>26</v>
      </c>
      <c r="D31" s="59">
        <f t="shared" si="1"/>
        <v>0</v>
      </c>
      <c r="E31" s="60">
        <f t="shared" si="2"/>
        <v>0</v>
      </c>
      <c r="F31" s="61">
        <f t="shared" si="3"/>
        <v>0</v>
      </c>
      <c r="G31" s="32">
        <v>7.7</v>
      </c>
      <c r="H31" s="32">
        <f t="shared" si="0"/>
        <v>3.35</v>
      </c>
      <c r="I31" s="32">
        <f t="shared" si="0"/>
        <v>0.4</v>
      </c>
      <c r="J31" s="32"/>
      <c r="K31" s="65">
        <f t="shared" si="4"/>
        <v>0</v>
      </c>
      <c r="L31" s="66">
        <f t="shared" si="5"/>
        <v>0</v>
      </c>
      <c r="M31" s="67">
        <f t="shared" si="6"/>
        <v>0</v>
      </c>
    </row>
    <row r="32" spans="1:13" ht="9.75" customHeight="1">
      <c r="A32" s="56">
        <v>450</v>
      </c>
      <c r="B32" s="57">
        <v>0</v>
      </c>
      <c r="C32" s="58" t="s">
        <v>27</v>
      </c>
      <c r="D32" s="59">
        <f t="shared" si="1"/>
        <v>0</v>
      </c>
      <c r="E32" s="60">
        <f t="shared" si="2"/>
        <v>0</v>
      </c>
      <c r="F32" s="61">
        <f t="shared" si="3"/>
        <v>0</v>
      </c>
      <c r="G32" s="32">
        <v>7.7</v>
      </c>
      <c r="H32" s="32">
        <f t="shared" si="0"/>
        <v>3.35</v>
      </c>
      <c r="I32" s="32">
        <f t="shared" si="0"/>
        <v>0.4</v>
      </c>
      <c r="J32" s="32"/>
      <c r="K32" s="65">
        <f t="shared" si="4"/>
        <v>0</v>
      </c>
      <c r="L32" s="66">
        <f t="shared" si="5"/>
        <v>0</v>
      </c>
      <c r="M32" s="67">
        <f t="shared" si="6"/>
        <v>0</v>
      </c>
    </row>
    <row r="33" spans="1:13" ht="9.75" customHeight="1">
      <c r="A33" s="56">
        <v>650</v>
      </c>
      <c r="B33" s="57">
        <v>0</v>
      </c>
      <c r="C33" s="58" t="s">
        <v>28</v>
      </c>
      <c r="D33" s="59">
        <f t="shared" si="1"/>
        <v>0</v>
      </c>
      <c r="E33" s="60">
        <f t="shared" si="2"/>
        <v>0</v>
      </c>
      <c r="F33" s="61">
        <f t="shared" si="3"/>
        <v>0</v>
      </c>
      <c r="G33" s="32">
        <v>7.7</v>
      </c>
      <c r="H33" s="32">
        <f t="shared" si="0"/>
        <v>3.35</v>
      </c>
      <c r="I33" s="32">
        <f t="shared" si="0"/>
        <v>0.4</v>
      </c>
      <c r="J33" s="32"/>
      <c r="K33" s="65">
        <f t="shared" si="4"/>
        <v>0</v>
      </c>
      <c r="L33" s="66">
        <f t="shared" si="5"/>
        <v>0</v>
      </c>
      <c r="M33" s="67">
        <f t="shared" si="6"/>
        <v>0</v>
      </c>
    </row>
    <row r="34" spans="1:13" ht="9.75" customHeight="1">
      <c r="A34" s="56">
        <v>40</v>
      </c>
      <c r="B34" s="57">
        <v>1</v>
      </c>
      <c r="C34" s="58" t="s">
        <v>29</v>
      </c>
      <c r="D34" s="59">
        <f t="shared" si="1"/>
        <v>40</v>
      </c>
      <c r="E34" s="60">
        <f t="shared" si="2"/>
        <v>-17.066666666666663</v>
      </c>
      <c r="F34" s="61">
        <f t="shared" si="3"/>
        <v>57.06666666666666</v>
      </c>
      <c r="G34" s="32">
        <v>-2</v>
      </c>
      <c r="H34" s="32">
        <f t="shared" si="0"/>
        <v>3.35</v>
      </c>
      <c r="I34" s="32">
        <f t="shared" si="0"/>
        <v>0.4</v>
      </c>
      <c r="J34" s="32"/>
      <c r="K34" s="65">
        <f t="shared" si="4"/>
        <v>88.184976807352</v>
      </c>
      <c r="L34" s="66">
        <f t="shared" si="5"/>
        <v>-37.62559010447018</v>
      </c>
      <c r="M34" s="67">
        <f t="shared" si="6"/>
        <v>125.81056691182218</v>
      </c>
    </row>
    <row r="35" spans="1:13" ht="9.75" customHeight="1">
      <c r="A35" s="56">
        <v>70</v>
      </c>
      <c r="B35" s="57">
        <v>1</v>
      </c>
      <c r="C35" s="58" t="s">
        <v>30</v>
      </c>
      <c r="D35" s="59">
        <f t="shared" si="1"/>
        <v>70</v>
      </c>
      <c r="E35" s="60">
        <f t="shared" si="2"/>
        <v>108.73333333333332</v>
      </c>
      <c r="F35" s="61">
        <f t="shared" si="3"/>
        <v>-38.73333333333333</v>
      </c>
      <c r="G35" s="32">
        <v>5.425</v>
      </c>
      <c r="H35" s="32">
        <f t="shared" si="0"/>
        <v>3.35</v>
      </c>
      <c r="I35" s="32">
        <f t="shared" si="0"/>
        <v>0.4</v>
      </c>
      <c r="J35" s="32"/>
      <c r="K35" s="65">
        <f t="shared" si="4"/>
        <v>154.323709412866</v>
      </c>
      <c r="L35" s="66">
        <f t="shared" si="5"/>
        <v>239.71616195465182</v>
      </c>
      <c r="M35" s="67">
        <f t="shared" si="6"/>
        <v>-85.39245254178584</v>
      </c>
    </row>
    <row r="36" spans="1:13" ht="9.75" customHeight="1">
      <c r="A36" s="56">
        <v>70</v>
      </c>
      <c r="B36" s="57">
        <v>1</v>
      </c>
      <c r="C36" s="58" t="s">
        <v>31</v>
      </c>
      <c r="D36" s="59">
        <f t="shared" si="1"/>
        <v>70</v>
      </c>
      <c r="E36" s="60">
        <f t="shared" si="2"/>
        <v>-42.46666666666667</v>
      </c>
      <c r="F36" s="61">
        <f t="shared" si="3"/>
        <v>112.46666666666667</v>
      </c>
      <c r="G36" s="32">
        <v>-2.675</v>
      </c>
      <c r="H36" s="32">
        <f t="shared" si="0"/>
        <v>3.35</v>
      </c>
      <c r="I36" s="32">
        <f t="shared" si="0"/>
        <v>0.4</v>
      </c>
      <c r="J36" s="32"/>
      <c r="K36" s="65">
        <f t="shared" si="4"/>
        <v>154.323709412866</v>
      </c>
      <c r="L36" s="66">
        <f t="shared" si="5"/>
        <v>-93.62305037713871</v>
      </c>
      <c r="M36" s="67">
        <f t="shared" si="6"/>
        <v>247.94675979000473</v>
      </c>
    </row>
    <row r="37" spans="1:13" ht="9.75" customHeight="1">
      <c r="A37" s="56">
        <v>60</v>
      </c>
      <c r="B37" s="57">
        <v>1</v>
      </c>
      <c r="C37" s="58" t="s">
        <v>32</v>
      </c>
      <c r="D37" s="59">
        <f t="shared" si="1"/>
        <v>60</v>
      </c>
      <c r="E37" s="60">
        <f t="shared" si="2"/>
        <v>124.80000000000001</v>
      </c>
      <c r="F37" s="61">
        <f t="shared" si="3"/>
        <v>-64.80000000000001</v>
      </c>
      <c r="G37" s="32">
        <v>7.4</v>
      </c>
      <c r="H37" s="32">
        <f t="shared" si="0"/>
        <v>3.35</v>
      </c>
      <c r="I37" s="32">
        <f t="shared" si="0"/>
        <v>0.4</v>
      </c>
      <c r="J37" s="32"/>
      <c r="K37" s="65">
        <f t="shared" si="4"/>
        <v>132.27746521102802</v>
      </c>
      <c r="L37" s="66">
        <f t="shared" si="5"/>
        <v>275.1371276389383</v>
      </c>
      <c r="M37" s="67">
        <f t="shared" si="6"/>
        <v>-142.85966242791028</v>
      </c>
    </row>
    <row r="38" spans="1:13" ht="9.75" customHeight="1">
      <c r="A38" s="56">
        <v>65</v>
      </c>
      <c r="B38" s="57">
        <v>1</v>
      </c>
      <c r="C38" s="58" t="s">
        <v>33</v>
      </c>
      <c r="D38" s="59">
        <f t="shared" si="1"/>
        <v>65</v>
      </c>
      <c r="E38" s="60">
        <f t="shared" si="2"/>
        <v>93.42666666666668</v>
      </c>
      <c r="F38" s="61">
        <f t="shared" si="3"/>
        <v>-28.42666666666667</v>
      </c>
      <c r="G38" s="32">
        <v>4.99</v>
      </c>
      <c r="H38" s="32">
        <f t="shared" si="0"/>
        <v>3.35</v>
      </c>
      <c r="I38" s="32">
        <f t="shared" si="0"/>
        <v>0.4</v>
      </c>
      <c r="J38" s="32"/>
      <c r="K38" s="65">
        <f t="shared" si="4"/>
        <v>143.300587311947</v>
      </c>
      <c r="L38" s="66">
        <f t="shared" si="5"/>
        <v>205.97071082970518</v>
      </c>
      <c r="M38" s="67">
        <f t="shared" si="6"/>
        <v>-62.670123517758164</v>
      </c>
    </row>
    <row r="39" spans="1:13" ht="9.75" customHeight="1">
      <c r="A39" s="56">
        <v>675</v>
      </c>
      <c r="B39" s="57">
        <v>0</v>
      </c>
      <c r="C39" s="58" t="s">
        <v>61</v>
      </c>
      <c r="D39" s="59">
        <f t="shared" si="1"/>
        <v>0</v>
      </c>
      <c r="E39" s="60">
        <f t="shared" si="2"/>
        <v>0</v>
      </c>
      <c r="F39" s="61">
        <f t="shared" si="3"/>
        <v>0</v>
      </c>
      <c r="G39" s="32">
        <v>5.421</v>
      </c>
      <c r="H39" s="32">
        <f t="shared" si="0"/>
        <v>3.35</v>
      </c>
      <c r="I39" s="32">
        <f t="shared" si="0"/>
        <v>0.4</v>
      </c>
      <c r="J39" s="32"/>
      <c r="K39" s="65">
        <f t="shared" si="4"/>
        <v>0</v>
      </c>
      <c r="L39" s="66">
        <f t="shared" si="5"/>
        <v>0</v>
      </c>
      <c r="M39" s="67">
        <f t="shared" si="6"/>
        <v>0</v>
      </c>
    </row>
    <row r="40" spans="1:13" ht="9.75" customHeight="1">
      <c r="A40" s="56">
        <v>885</v>
      </c>
      <c r="B40" s="57">
        <v>1</v>
      </c>
      <c r="C40" s="58" t="s">
        <v>60</v>
      </c>
      <c r="D40" s="59">
        <f t="shared" si="1"/>
        <v>885</v>
      </c>
      <c r="E40" s="60">
        <f t="shared" si="2"/>
        <v>1244.6639999999998</v>
      </c>
      <c r="F40" s="61">
        <f t="shared" si="3"/>
        <v>-359.6639999999999</v>
      </c>
      <c r="G40" s="32">
        <v>4.874</v>
      </c>
      <c r="H40" s="32">
        <f t="shared" si="0"/>
        <v>3.35</v>
      </c>
      <c r="I40" s="32">
        <f t="shared" si="0"/>
        <v>0.4</v>
      </c>
      <c r="J40" s="32"/>
      <c r="K40" s="65">
        <f t="shared" si="4"/>
        <v>1951.092611862663</v>
      </c>
      <c r="L40" s="66">
        <f t="shared" si="5"/>
        <v>2744.016649323649</v>
      </c>
      <c r="M40" s="67">
        <f t="shared" si="6"/>
        <v>-792.924037460986</v>
      </c>
    </row>
    <row r="41" spans="1:13" ht="9.75" customHeight="1">
      <c r="A41" s="56">
        <v>63</v>
      </c>
      <c r="B41" s="57">
        <v>0</v>
      </c>
      <c r="C41" s="58" t="s">
        <v>34</v>
      </c>
      <c r="D41" s="59">
        <f>B41*A41</f>
        <v>0</v>
      </c>
      <c r="E41" s="60">
        <f>D41-F41</f>
        <v>0</v>
      </c>
      <c r="F41" s="61">
        <f>(H41-G41)/(H41+I41)*D41</f>
        <v>0</v>
      </c>
      <c r="G41" s="32">
        <v>4.9</v>
      </c>
      <c r="H41" s="32">
        <f t="shared" si="0"/>
        <v>3.35</v>
      </c>
      <c r="I41" s="32">
        <f t="shared" si="0"/>
        <v>0.4</v>
      </c>
      <c r="J41" s="32"/>
      <c r="K41" s="65">
        <f t="shared" si="4"/>
        <v>0</v>
      </c>
      <c r="L41" s="66">
        <f t="shared" si="5"/>
        <v>0</v>
      </c>
      <c r="M41" s="67">
        <f t="shared" si="6"/>
        <v>0</v>
      </c>
    </row>
    <row r="42" spans="1:13" ht="9.75" customHeight="1">
      <c r="A42" s="56">
        <v>670</v>
      </c>
      <c r="B42" s="57">
        <v>0</v>
      </c>
      <c r="C42" s="58" t="s">
        <v>57</v>
      </c>
      <c r="D42" s="59">
        <f>B42*A42</f>
        <v>0</v>
      </c>
      <c r="E42" s="60">
        <f>D42-F42</f>
        <v>0</v>
      </c>
      <c r="F42" s="61">
        <f>(H42-G42)/(H42+I42)*D42</f>
        <v>0</v>
      </c>
      <c r="G42" s="32">
        <v>5.41</v>
      </c>
      <c r="H42" s="32">
        <f t="shared" si="0"/>
        <v>3.35</v>
      </c>
      <c r="I42" s="32">
        <f t="shared" si="0"/>
        <v>0.4</v>
      </c>
      <c r="J42" s="32"/>
      <c r="K42" s="65">
        <f t="shared" si="4"/>
        <v>0</v>
      </c>
      <c r="L42" s="66">
        <f t="shared" si="5"/>
        <v>0</v>
      </c>
      <c r="M42" s="67">
        <f t="shared" si="6"/>
        <v>0</v>
      </c>
    </row>
    <row r="43" spans="1:13" ht="9.75" customHeight="1">
      <c r="A43" s="56">
        <v>880</v>
      </c>
      <c r="B43" s="57">
        <v>0</v>
      </c>
      <c r="C43" s="58" t="s">
        <v>58</v>
      </c>
      <c r="D43" s="59">
        <f>B43*A43</f>
        <v>0</v>
      </c>
      <c r="E43" s="60">
        <f>D43-F43</f>
        <v>0</v>
      </c>
      <c r="F43" s="61">
        <f>(H43-G43)/(H43+I43)*D43</f>
        <v>0</v>
      </c>
      <c r="G43" s="32">
        <v>4.86</v>
      </c>
      <c r="H43" s="32">
        <f t="shared" si="0"/>
        <v>3.35</v>
      </c>
      <c r="I43" s="32">
        <f t="shared" si="0"/>
        <v>0.4</v>
      </c>
      <c r="J43" s="32"/>
      <c r="K43" s="65">
        <f t="shared" si="4"/>
        <v>0</v>
      </c>
      <c r="L43" s="66">
        <f t="shared" si="5"/>
        <v>0</v>
      </c>
      <c r="M43" s="67">
        <f t="shared" si="6"/>
        <v>0</v>
      </c>
    </row>
    <row r="44" spans="1:13" ht="9.75" customHeight="1">
      <c r="A44" s="56">
        <v>60</v>
      </c>
      <c r="B44" s="57">
        <v>1</v>
      </c>
      <c r="C44" s="58" t="s">
        <v>35</v>
      </c>
      <c r="D44" s="59">
        <f t="shared" si="1"/>
        <v>60</v>
      </c>
      <c r="E44" s="60">
        <f t="shared" si="2"/>
        <v>142.4</v>
      </c>
      <c r="F44" s="61">
        <f t="shared" si="3"/>
        <v>-82.4</v>
      </c>
      <c r="G44" s="32">
        <v>8.5</v>
      </c>
      <c r="H44" s="32">
        <f>H40</f>
        <v>3.35</v>
      </c>
      <c r="I44" s="32">
        <f>I40</f>
        <v>0.4</v>
      </c>
      <c r="J44" s="32"/>
      <c r="K44" s="65">
        <f t="shared" si="4"/>
        <v>132.27746521102802</v>
      </c>
      <c r="L44" s="66">
        <f t="shared" si="5"/>
        <v>313.93851743417315</v>
      </c>
      <c r="M44" s="67">
        <f t="shared" si="6"/>
        <v>-181.66105222314513</v>
      </c>
    </row>
    <row r="45" spans="1:13" ht="9.75" customHeight="1">
      <c r="A45" s="56">
        <v>700</v>
      </c>
      <c r="B45" s="57">
        <v>1</v>
      </c>
      <c r="C45" s="58" t="s">
        <v>36</v>
      </c>
      <c r="D45" s="59">
        <f t="shared" si="1"/>
        <v>700</v>
      </c>
      <c r="E45" s="60">
        <f t="shared" si="2"/>
        <v>-584.0799999999999</v>
      </c>
      <c r="F45" s="61">
        <f t="shared" si="3"/>
        <v>1284.08</v>
      </c>
      <c r="G45" s="32">
        <v>-3.529</v>
      </c>
      <c r="H45" s="32">
        <f t="shared" si="0"/>
        <v>3.35</v>
      </c>
      <c r="I45" s="32">
        <f t="shared" si="0"/>
        <v>0.4</v>
      </c>
      <c r="J45" s="32"/>
      <c r="K45" s="65">
        <f t="shared" si="4"/>
        <v>1543.2370941286601</v>
      </c>
      <c r="L45" s="66">
        <f t="shared" si="5"/>
        <v>-1287.6770313409538</v>
      </c>
      <c r="M45" s="67">
        <f t="shared" si="6"/>
        <v>2830.9141254696137</v>
      </c>
    </row>
    <row r="46" spans="1:13" ht="9.75" customHeight="1">
      <c r="A46" s="56"/>
      <c r="B46" s="105"/>
      <c r="C46" s="58"/>
      <c r="D46" s="59"/>
      <c r="E46" s="60"/>
      <c r="F46" s="61"/>
      <c r="G46" s="32"/>
      <c r="H46" s="32">
        <f t="shared" si="0"/>
        <v>3.35</v>
      </c>
      <c r="I46" s="32">
        <f t="shared" si="0"/>
        <v>0.4</v>
      </c>
      <c r="J46" s="32"/>
      <c r="K46" s="65"/>
      <c r="L46" s="66"/>
      <c r="M46" s="67"/>
    </row>
    <row r="47" spans="1:13" ht="9.75" customHeight="1">
      <c r="A47" s="56">
        <v>608</v>
      </c>
      <c r="B47" s="57">
        <v>0</v>
      </c>
      <c r="C47" s="58" t="s">
        <v>37</v>
      </c>
      <c r="D47" s="59">
        <f>B47*A47</f>
        <v>0</v>
      </c>
      <c r="E47" s="60">
        <f>D47-F47</f>
        <v>0</v>
      </c>
      <c r="F47" s="61">
        <f>(H47-G47)/(H47+I47)*D47</f>
        <v>0</v>
      </c>
      <c r="G47" s="32">
        <v>-3.17</v>
      </c>
      <c r="H47" s="32">
        <f t="shared" si="0"/>
        <v>3.35</v>
      </c>
      <c r="I47" s="32">
        <f t="shared" si="0"/>
        <v>0.4</v>
      </c>
      <c r="J47" s="32"/>
      <c r="K47" s="65">
        <f t="shared" si="4"/>
        <v>0</v>
      </c>
      <c r="L47" s="66">
        <f t="shared" si="5"/>
        <v>0</v>
      </c>
      <c r="M47" s="67">
        <f t="shared" si="6"/>
        <v>0</v>
      </c>
    </row>
    <row r="48" spans="1:13" ht="9.75" customHeight="1">
      <c r="A48" s="56">
        <v>1460</v>
      </c>
      <c r="B48" s="57">
        <v>1</v>
      </c>
      <c r="C48" s="58" t="s">
        <v>63</v>
      </c>
      <c r="D48" s="59">
        <f>B48*A48</f>
        <v>1460</v>
      </c>
      <c r="E48" s="60">
        <f>D48-F48</f>
        <v>-999.808</v>
      </c>
      <c r="F48" s="61">
        <f>(H48-G48)/(H48+I48)*D48</f>
        <v>2459.808</v>
      </c>
      <c r="G48" s="32">
        <v>-2.968</v>
      </c>
      <c r="H48" s="32">
        <f t="shared" si="0"/>
        <v>3.35</v>
      </c>
      <c r="I48" s="32">
        <f t="shared" si="0"/>
        <v>0.4</v>
      </c>
      <c r="J48" s="32"/>
      <c r="K48" s="65">
        <f t="shared" si="4"/>
        <v>3218.751653468348</v>
      </c>
      <c r="L48" s="66">
        <f t="shared" si="5"/>
        <v>-2204.201132295125</v>
      </c>
      <c r="M48" s="67">
        <f t="shared" si="6"/>
        <v>5422.952785763473</v>
      </c>
    </row>
    <row r="49" spans="1:13" ht="9.75" customHeight="1">
      <c r="A49" s="56">
        <v>2420</v>
      </c>
      <c r="B49" s="57">
        <v>0</v>
      </c>
      <c r="C49" s="58" t="s">
        <v>38</v>
      </c>
      <c r="D49" s="59">
        <f>B49*A49</f>
        <v>0</v>
      </c>
      <c r="E49" s="60">
        <f>D49-F49</f>
        <v>0</v>
      </c>
      <c r="F49" s="61">
        <f>(H49-G49)/(H49+I49)*D49</f>
        <v>0</v>
      </c>
      <c r="G49" s="32">
        <v>-2.968</v>
      </c>
      <c r="H49" s="32">
        <f t="shared" si="0"/>
        <v>3.35</v>
      </c>
      <c r="I49" s="32">
        <f t="shared" si="0"/>
        <v>0.4</v>
      </c>
      <c r="J49" s="32"/>
      <c r="K49" s="65">
        <f t="shared" si="4"/>
        <v>0</v>
      </c>
      <c r="L49" s="66">
        <f t="shared" si="5"/>
        <v>0</v>
      </c>
      <c r="M49" s="67">
        <f t="shared" si="6"/>
        <v>0</v>
      </c>
    </row>
    <row r="50" spans="1:13" ht="9.75" customHeight="1">
      <c r="A50" s="56">
        <v>4860</v>
      </c>
      <c r="B50" s="57">
        <v>1</v>
      </c>
      <c r="C50" s="58" t="s">
        <v>39</v>
      </c>
      <c r="D50" s="59">
        <f>B50*A50</f>
        <v>4860</v>
      </c>
      <c r="E50" s="60">
        <f>D50-F50</f>
        <v>-3328.1279999999997</v>
      </c>
      <c r="F50" s="61">
        <f>(H50-G50)/(H50+I50)*D50</f>
        <v>8188.128</v>
      </c>
      <c r="G50" s="32">
        <v>-2.968</v>
      </c>
      <c r="H50" s="32">
        <f t="shared" si="0"/>
        <v>3.35</v>
      </c>
      <c r="I50" s="32">
        <f t="shared" si="0"/>
        <v>0.4</v>
      </c>
      <c r="J50" s="32"/>
      <c r="K50" s="65">
        <f t="shared" si="4"/>
        <v>10714.474682093269</v>
      </c>
      <c r="L50" s="66">
        <f t="shared" si="5"/>
        <v>-7337.27226229747</v>
      </c>
      <c r="M50" s="67">
        <f t="shared" si="6"/>
        <v>18051.74694439074</v>
      </c>
    </row>
    <row r="51" spans="1:13" ht="9.75" customHeight="1">
      <c r="A51" s="56"/>
      <c r="B51" s="57"/>
      <c r="C51" s="58"/>
      <c r="D51" s="59"/>
      <c r="E51" s="60"/>
      <c r="F51" s="61"/>
      <c r="G51" s="32"/>
      <c r="H51" s="32">
        <f t="shared" si="0"/>
        <v>3.35</v>
      </c>
      <c r="I51" s="32">
        <f t="shared" si="0"/>
        <v>0.4</v>
      </c>
      <c r="J51" s="32"/>
      <c r="K51" s="65"/>
      <c r="L51" s="66"/>
      <c r="M51" s="67"/>
    </row>
    <row r="52" spans="1:13" ht="9.75" customHeight="1">
      <c r="A52" s="56">
        <v>2540</v>
      </c>
      <c r="B52" s="57">
        <v>1</v>
      </c>
      <c r="C52" s="58" t="s">
        <v>40</v>
      </c>
      <c r="D52" s="59">
        <f aca="true" t="shared" si="7" ref="D52:D59">B52*A52</f>
        <v>2540</v>
      </c>
      <c r="E52" s="60">
        <f aca="true" t="shared" si="8" ref="E52:E59">D52-F52</f>
        <v>2281.2586666666666</v>
      </c>
      <c r="F52" s="61">
        <f aca="true" t="shared" si="9" ref="F52:F59">(H52-G52)/(H52+I52)*D52</f>
        <v>258.74133333333344</v>
      </c>
      <c r="G52" s="32">
        <v>2.968</v>
      </c>
      <c r="H52" s="32">
        <f t="shared" si="0"/>
        <v>3.35</v>
      </c>
      <c r="I52" s="32">
        <f t="shared" si="0"/>
        <v>0.4</v>
      </c>
      <c r="J52" s="32"/>
      <c r="K52" s="65">
        <f t="shared" si="4"/>
        <v>5599.746027266852</v>
      </c>
      <c r="L52" s="66">
        <f t="shared" si="5"/>
        <v>5029.318565289269</v>
      </c>
      <c r="M52" s="67">
        <f t="shared" si="6"/>
        <v>570.4274619775836</v>
      </c>
    </row>
    <row r="53" spans="1:13" ht="9.75" customHeight="1">
      <c r="A53" s="56">
        <v>2420</v>
      </c>
      <c r="B53" s="57">
        <v>0</v>
      </c>
      <c r="C53" s="68" t="s">
        <v>41</v>
      </c>
      <c r="D53" s="59">
        <f t="shared" si="7"/>
        <v>0</v>
      </c>
      <c r="E53" s="60">
        <f t="shared" si="8"/>
        <v>0</v>
      </c>
      <c r="F53" s="61">
        <f t="shared" si="9"/>
        <v>0</v>
      </c>
      <c r="G53" s="32">
        <v>2.968</v>
      </c>
      <c r="H53" s="32">
        <f aca="true" t="shared" si="10" ref="H53:I59">H52</f>
        <v>3.35</v>
      </c>
      <c r="I53" s="32">
        <f t="shared" si="10"/>
        <v>0.4</v>
      </c>
      <c r="J53" s="32"/>
      <c r="K53" s="65">
        <f t="shared" si="4"/>
        <v>0</v>
      </c>
      <c r="L53" s="66">
        <f t="shared" si="5"/>
        <v>0</v>
      </c>
      <c r="M53" s="67">
        <f t="shared" si="6"/>
        <v>0</v>
      </c>
    </row>
    <row r="54" spans="1:13" ht="9.75" customHeight="1">
      <c r="A54" s="56">
        <v>4860</v>
      </c>
      <c r="B54" s="57">
        <v>0</v>
      </c>
      <c r="C54" s="58" t="s">
        <v>42</v>
      </c>
      <c r="D54" s="59">
        <f t="shared" si="7"/>
        <v>0</v>
      </c>
      <c r="E54" s="60">
        <f t="shared" si="8"/>
        <v>0</v>
      </c>
      <c r="F54" s="61">
        <f t="shared" si="9"/>
        <v>0</v>
      </c>
      <c r="G54" s="32">
        <v>2.968</v>
      </c>
      <c r="H54" s="32">
        <f t="shared" si="10"/>
        <v>3.35</v>
      </c>
      <c r="I54" s="32">
        <f t="shared" si="10"/>
        <v>0.4</v>
      </c>
      <c r="J54" s="32"/>
      <c r="K54" s="65">
        <f t="shared" si="4"/>
        <v>0</v>
      </c>
      <c r="L54" s="66">
        <f t="shared" si="5"/>
        <v>0</v>
      </c>
      <c r="M54" s="67">
        <f t="shared" si="6"/>
        <v>0</v>
      </c>
    </row>
    <row r="55" spans="1:13" ht="9.75" customHeight="1">
      <c r="A55" s="56"/>
      <c r="B55" s="105"/>
      <c r="C55" s="58"/>
      <c r="D55" s="59"/>
      <c r="E55" s="60"/>
      <c r="F55" s="61"/>
      <c r="G55" s="32"/>
      <c r="H55" s="32">
        <f t="shared" si="10"/>
        <v>3.35</v>
      </c>
      <c r="I55" s="32">
        <f t="shared" si="10"/>
        <v>0.4</v>
      </c>
      <c r="J55" s="32"/>
      <c r="K55" s="65"/>
      <c r="L55" s="66"/>
      <c r="M55" s="67"/>
    </row>
    <row r="56" spans="1:13" ht="9.75" customHeight="1">
      <c r="A56" s="56">
        <v>197</v>
      </c>
      <c r="B56" s="57">
        <v>0</v>
      </c>
      <c r="C56" s="58" t="s">
        <v>59</v>
      </c>
      <c r="D56" s="59">
        <v>0</v>
      </c>
      <c r="E56" s="60">
        <f>B56*A56</f>
        <v>0</v>
      </c>
      <c r="F56" s="61">
        <f>B56*-A56</f>
        <v>0</v>
      </c>
      <c r="G56" s="32"/>
      <c r="H56" s="32">
        <f t="shared" si="10"/>
        <v>3.35</v>
      </c>
      <c r="I56" s="32">
        <f t="shared" si="10"/>
        <v>0.4</v>
      </c>
      <c r="J56" s="32"/>
      <c r="K56" s="65">
        <f t="shared" si="4"/>
        <v>0</v>
      </c>
      <c r="L56" s="66">
        <f t="shared" si="5"/>
        <v>0</v>
      </c>
      <c r="M56" s="67">
        <f t="shared" si="6"/>
        <v>0</v>
      </c>
    </row>
    <row r="57" spans="1:13" ht="9.75" customHeight="1">
      <c r="A57" s="56">
        <v>200</v>
      </c>
      <c r="B57" s="57">
        <v>0</v>
      </c>
      <c r="C57" s="58" t="s">
        <v>43</v>
      </c>
      <c r="D57" s="59">
        <f t="shared" si="7"/>
        <v>0</v>
      </c>
      <c r="E57" s="60">
        <f t="shared" si="8"/>
        <v>0</v>
      </c>
      <c r="F57" s="61">
        <f t="shared" si="9"/>
        <v>0</v>
      </c>
      <c r="G57" s="32">
        <v>-3.5</v>
      </c>
      <c r="H57" s="32">
        <f t="shared" si="10"/>
        <v>3.35</v>
      </c>
      <c r="I57" s="32">
        <f t="shared" si="10"/>
        <v>0.4</v>
      </c>
      <c r="J57" s="32"/>
      <c r="K57" s="65">
        <f t="shared" si="4"/>
        <v>0</v>
      </c>
      <c r="L57" s="66">
        <f t="shared" si="5"/>
        <v>0</v>
      </c>
      <c r="M57" s="67">
        <f t="shared" si="6"/>
        <v>0</v>
      </c>
    </row>
    <row r="58" spans="1:13" ht="9.75" customHeight="1">
      <c r="A58" s="56">
        <v>300</v>
      </c>
      <c r="B58" s="57">
        <v>0</v>
      </c>
      <c r="C58" s="58" t="s">
        <v>44</v>
      </c>
      <c r="D58" s="59">
        <f t="shared" si="7"/>
        <v>0</v>
      </c>
      <c r="E58" s="60">
        <f t="shared" si="8"/>
        <v>0</v>
      </c>
      <c r="F58" s="61">
        <f t="shared" si="9"/>
        <v>0</v>
      </c>
      <c r="G58" s="32">
        <v>-3.3</v>
      </c>
      <c r="H58" s="32">
        <f t="shared" si="10"/>
        <v>3.35</v>
      </c>
      <c r="I58" s="32">
        <f t="shared" si="10"/>
        <v>0.4</v>
      </c>
      <c r="J58" s="32"/>
      <c r="K58" s="65">
        <f t="shared" si="4"/>
        <v>0</v>
      </c>
      <c r="L58" s="66">
        <f t="shared" si="5"/>
        <v>0</v>
      </c>
      <c r="M58" s="67">
        <f t="shared" si="6"/>
        <v>0</v>
      </c>
    </row>
    <row r="59" spans="1:13" ht="9.75" customHeight="1" thickBot="1">
      <c r="A59" s="56">
        <v>300</v>
      </c>
      <c r="B59" s="57">
        <v>0</v>
      </c>
      <c r="C59" s="58" t="s">
        <v>45</v>
      </c>
      <c r="D59" s="59">
        <f t="shared" si="7"/>
        <v>0</v>
      </c>
      <c r="E59" s="60">
        <f t="shared" si="8"/>
        <v>0</v>
      </c>
      <c r="F59" s="61">
        <f t="shared" si="9"/>
        <v>0</v>
      </c>
      <c r="G59" s="32">
        <v>-3.3</v>
      </c>
      <c r="H59" s="32">
        <f t="shared" si="10"/>
        <v>3.35</v>
      </c>
      <c r="I59" s="32">
        <f t="shared" si="10"/>
        <v>0.4</v>
      </c>
      <c r="J59" s="32"/>
      <c r="K59" s="69">
        <f t="shared" si="4"/>
        <v>0</v>
      </c>
      <c r="L59" s="70">
        <f t="shared" si="5"/>
        <v>0</v>
      </c>
      <c r="M59" s="71">
        <f t="shared" si="6"/>
        <v>0</v>
      </c>
    </row>
    <row r="60" spans="1:13" ht="9.75" customHeight="1">
      <c r="A60" s="56"/>
      <c r="B60" s="72"/>
      <c r="C60" s="3" t="s">
        <v>46</v>
      </c>
      <c r="D60" s="73">
        <f>SUM(D16:D59)+D14</f>
        <v>47660</v>
      </c>
      <c r="E60" s="73">
        <f>SUM(E16:E59)+E14</f>
        <v>22785.351999999995</v>
      </c>
      <c r="F60" s="74">
        <f>SUM(F16:F59)+F14</f>
        <v>24874.648</v>
      </c>
      <c r="G60" s="32"/>
      <c r="H60" s="32"/>
      <c r="I60" s="32"/>
      <c r="J60" s="32"/>
      <c r="K60" s="85"/>
      <c r="L60" s="85"/>
      <c r="M60" s="85"/>
    </row>
    <row r="61" spans="1:13" ht="9.75" customHeight="1" thickBot="1">
      <c r="A61" s="56"/>
      <c r="B61" s="76"/>
      <c r="C61" s="14"/>
      <c r="D61" s="77">
        <f>(D60*2.2046)</f>
        <v>105071.236</v>
      </c>
      <c r="E61" s="77">
        <f>(E60*2.2046)</f>
        <v>50232.58701919999</v>
      </c>
      <c r="F61" s="78">
        <f>(F60*2.2046)</f>
        <v>54838.648980800004</v>
      </c>
      <c r="G61" s="32"/>
      <c r="H61" s="32"/>
      <c r="I61" s="32"/>
      <c r="J61" s="32"/>
      <c r="K61" s="85"/>
      <c r="L61" s="85"/>
      <c r="M61" s="85"/>
    </row>
    <row r="62" spans="1:13" ht="9.75" customHeight="1">
      <c r="A62" s="56"/>
      <c r="B62" s="72"/>
      <c r="C62" s="3"/>
      <c r="D62" s="79"/>
      <c r="E62" s="79"/>
      <c r="F62" s="80"/>
      <c r="G62" s="32"/>
      <c r="H62" s="32"/>
      <c r="I62" s="32"/>
      <c r="J62" s="32"/>
      <c r="K62" s="85"/>
      <c r="L62" s="85"/>
      <c r="M62" s="85"/>
    </row>
    <row r="63" spans="1:13" ht="9.75" customHeight="1">
      <c r="A63" s="56"/>
      <c r="B63" s="8"/>
      <c r="C63" s="25" t="s">
        <v>73</v>
      </c>
      <c r="D63" s="112" t="s">
        <v>77</v>
      </c>
      <c r="E63" s="82">
        <f>E60</f>
        <v>22785.351999999995</v>
      </c>
      <c r="F63" s="83"/>
      <c r="G63" s="32"/>
      <c r="H63" s="32"/>
      <c r="I63" s="32"/>
      <c r="J63" s="32"/>
      <c r="K63" s="85"/>
      <c r="L63" s="85"/>
      <c r="M63" s="85"/>
    </row>
    <row r="64" spans="1:13" ht="9.75" customHeight="1">
      <c r="A64" s="56"/>
      <c r="B64" s="8"/>
      <c r="C64" s="20"/>
      <c r="D64" s="81"/>
      <c r="E64" s="85">
        <f>E63*2.2046244201838</f>
        <v>50233.14344168378</v>
      </c>
      <c r="F64" s="83"/>
      <c r="G64" s="32"/>
      <c r="H64" s="32"/>
      <c r="I64" s="32"/>
      <c r="J64" s="32"/>
      <c r="K64" s="85"/>
      <c r="L64" s="85"/>
      <c r="M64" s="85"/>
    </row>
    <row r="65" spans="1:13" ht="9.75" customHeight="1">
      <c r="A65" s="56"/>
      <c r="B65" s="8"/>
      <c r="C65" s="20" t="s">
        <v>74</v>
      </c>
      <c r="D65" s="112" t="s">
        <v>75</v>
      </c>
      <c r="E65" s="107">
        <f>E63/2</f>
        <v>11392.675999999998</v>
      </c>
      <c r="F65" s="83"/>
      <c r="G65" s="32"/>
      <c r="H65" s="32"/>
      <c r="I65" s="32"/>
      <c r="J65" s="32"/>
      <c r="K65" s="85"/>
      <c r="L65" s="85"/>
      <c r="M65" s="85"/>
    </row>
    <row r="66" spans="1:13" ht="9.75" customHeight="1">
      <c r="A66" s="56"/>
      <c r="B66" s="8"/>
      <c r="C66" s="20"/>
      <c r="D66" s="81"/>
      <c r="E66" s="85">
        <f>E65*2.2046244201838</f>
        <v>25116.57172084189</v>
      </c>
      <c r="F66" s="83"/>
      <c r="G66" s="32"/>
      <c r="H66" s="32"/>
      <c r="I66" s="32"/>
      <c r="J66" s="32"/>
      <c r="K66" s="85"/>
      <c r="L66" s="85"/>
      <c r="M66" s="85"/>
    </row>
    <row r="67" spans="1:13" ht="9.75" customHeight="1">
      <c r="A67" s="56"/>
      <c r="B67" s="8"/>
      <c r="C67" s="20" t="s">
        <v>74</v>
      </c>
      <c r="D67" s="112" t="s">
        <v>76</v>
      </c>
      <c r="E67" s="82"/>
      <c r="F67" s="83">
        <f>F60</f>
        <v>24874.648</v>
      </c>
      <c r="G67" s="32"/>
      <c r="H67" s="32"/>
      <c r="I67" s="32"/>
      <c r="J67" s="32"/>
      <c r="K67" s="75"/>
      <c r="L67" s="75"/>
      <c r="M67" s="75"/>
    </row>
    <row r="68" spans="1:13" ht="9.75" customHeight="1">
      <c r="A68" s="56"/>
      <c r="B68" s="8"/>
      <c r="C68" s="20"/>
      <c r="D68" s="75"/>
      <c r="E68" s="82"/>
      <c r="F68" s="87">
        <f>F67*2.2046244201838</f>
        <v>54839.25642427613</v>
      </c>
      <c r="G68" s="32"/>
      <c r="H68" s="32"/>
      <c r="I68" s="32"/>
      <c r="J68" s="32"/>
      <c r="K68" s="75"/>
      <c r="L68" s="75"/>
      <c r="M68" s="75"/>
    </row>
    <row r="69" spans="1:13" ht="9.75" customHeight="1">
      <c r="A69" s="56"/>
      <c r="B69" s="8"/>
      <c r="C69" s="20" t="s">
        <v>74</v>
      </c>
      <c r="D69" s="112" t="s">
        <v>75</v>
      </c>
      <c r="E69" s="85"/>
      <c r="F69" s="83">
        <f>F67/2</f>
        <v>12437.324</v>
      </c>
      <c r="G69" s="32"/>
      <c r="H69" s="32"/>
      <c r="I69" s="32"/>
      <c r="J69" s="32"/>
      <c r="K69" s="75"/>
      <c r="L69" s="75"/>
      <c r="M69" s="75"/>
    </row>
    <row r="70" spans="1:13" ht="9.75" customHeight="1" thickBot="1">
      <c r="A70" s="56"/>
      <c r="B70" s="13"/>
      <c r="C70" s="14"/>
      <c r="D70" s="106"/>
      <c r="E70" s="77"/>
      <c r="F70" s="78">
        <f>F69*2.2046244201838</f>
        <v>27419.628212138065</v>
      </c>
      <c r="G70" s="32"/>
      <c r="H70" s="32"/>
      <c r="I70" s="32"/>
      <c r="J70" s="32"/>
      <c r="K70" s="75"/>
      <c r="L70" s="75"/>
      <c r="M70" s="75"/>
    </row>
    <row r="71" spans="1:13" ht="9.75" customHeight="1" hidden="1">
      <c r="A71" s="56"/>
      <c r="B71" s="8"/>
      <c r="C71" s="20" t="s">
        <v>47</v>
      </c>
      <c r="D71" s="81">
        <f>B47*0.5+B48*1.3+B49*2.5+B50*5+B52*2.5+B53*2.5+B54*5</f>
        <v>8.8</v>
      </c>
      <c r="E71" s="82"/>
      <c r="F71" s="83"/>
      <c r="G71" s="32"/>
      <c r="H71" s="32"/>
      <c r="I71" s="32"/>
      <c r="J71" s="32"/>
      <c r="K71" s="75"/>
      <c r="L71" s="75"/>
      <c r="M71" s="75"/>
    </row>
    <row r="72" spans="1:13" ht="9.75" customHeight="1">
      <c r="A72" s="9"/>
      <c r="B72" s="8"/>
      <c r="C72" s="20" t="s">
        <v>62</v>
      </c>
      <c r="D72" s="81"/>
      <c r="E72" s="82"/>
      <c r="F72" s="108"/>
      <c r="K72" s="9"/>
      <c r="L72" s="84"/>
      <c r="M72" s="84"/>
    </row>
    <row r="73" spans="1:13" ht="9.75" customHeight="1" thickBot="1">
      <c r="A73" s="9"/>
      <c r="B73" s="13"/>
      <c r="C73" s="14" t="s">
        <v>48</v>
      </c>
      <c r="D73" s="88">
        <f>E60*(H54+I54)/D60-I54</f>
        <v>1.3928046579941245</v>
      </c>
      <c r="E73" s="89"/>
      <c r="F73" s="111" t="s">
        <v>56</v>
      </c>
      <c r="K73" s="9"/>
      <c r="L73" s="84"/>
      <c r="M73" s="84"/>
    </row>
    <row r="74" spans="1:13" ht="9.75" customHeight="1" hidden="1">
      <c r="A74" s="9"/>
      <c r="B74" s="8"/>
      <c r="C74" s="20"/>
      <c r="D74" s="75"/>
      <c r="E74" s="82"/>
      <c r="F74" s="86"/>
      <c r="K74" s="9"/>
      <c r="L74" s="84"/>
      <c r="M74" s="84"/>
    </row>
    <row r="75" spans="1:13" ht="9.75" customHeight="1" hidden="1">
      <c r="A75" s="9"/>
      <c r="B75" s="8"/>
      <c r="C75" s="20" t="s">
        <v>49</v>
      </c>
      <c r="D75" s="75">
        <v>21000</v>
      </c>
      <c r="E75" s="85">
        <v>2.05</v>
      </c>
      <c r="F75" s="86" t="s">
        <v>50</v>
      </c>
      <c r="K75" s="9"/>
      <c r="L75" s="84"/>
      <c r="M75" s="84"/>
    </row>
    <row r="76" spans="1:11" ht="9.75" customHeight="1" hidden="1">
      <c r="A76" s="1"/>
      <c r="B76" s="8"/>
      <c r="C76" s="20" t="s">
        <v>51</v>
      </c>
      <c r="D76" s="81">
        <v>4125</v>
      </c>
      <c r="E76" s="82">
        <v>-1.04631</v>
      </c>
      <c r="F76" s="83" t="s">
        <v>50</v>
      </c>
      <c r="K76" s="1"/>
    </row>
    <row r="77" spans="1:11" ht="9.75" customHeight="1" hidden="1">
      <c r="A77" s="1"/>
      <c r="B77" s="8"/>
      <c r="C77" s="20" t="s">
        <v>52</v>
      </c>
      <c r="D77" s="81">
        <v>480</v>
      </c>
      <c r="E77" s="82">
        <v>0.35</v>
      </c>
      <c r="F77" s="87" t="s">
        <v>50</v>
      </c>
      <c r="K77" s="1"/>
    </row>
    <row r="78" spans="1:11" ht="9.75" customHeight="1" hidden="1">
      <c r="A78" s="1"/>
      <c r="B78" s="8"/>
      <c r="C78" s="20" t="s">
        <v>53</v>
      </c>
      <c r="D78" s="81">
        <v>10150</v>
      </c>
      <c r="E78" s="82">
        <v>3.2736</v>
      </c>
      <c r="F78" s="83" t="s">
        <v>50</v>
      </c>
      <c r="K78" s="1"/>
    </row>
    <row r="79" spans="1:11" ht="9.75" customHeight="1" hidden="1" thickBot="1">
      <c r="A79" s="1"/>
      <c r="B79" s="13"/>
      <c r="C79" s="14" t="s">
        <v>54</v>
      </c>
      <c r="D79" s="88">
        <v>490</v>
      </c>
      <c r="E79" s="89">
        <v>4.862</v>
      </c>
      <c r="F79" s="78" t="s">
        <v>50</v>
      </c>
      <c r="K79" s="1"/>
    </row>
    <row r="80" spans="1:11" ht="9.75" customHeight="1" hidden="1">
      <c r="A80" s="1"/>
      <c r="B80" s="2"/>
      <c r="C80" s="3"/>
      <c r="D80" s="90"/>
      <c r="E80" s="79"/>
      <c r="F80" s="91"/>
      <c r="K80" s="1"/>
    </row>
    <row r="81" spans="1:11" ht="9.75" customHeight="1" hidden="1">
      <c r="A81" s="92"/>
      <c r="B81" s="8"/>
      <c r="C81" s="20" t="s">
        <v>55</v>
      </c>
      <c r="D81" s="39">
        <f>SUM(D75:D79)</f>
        <v>36245</v>
      </c>
      <c r="E81" s="39">
        <f>(D75*E75+D76*E76+D77*E77+D78*E78+D79*E79)/D81</f>
        <v>2.0557702096840944</v>
      </c>
      <c r="F81" s="40"/>
      <c r="G81" s="93"/>
      <c r="H81" s="37"/>
      <c r="K81" s="1"/>
    </row>
    <row r="82" spans="1:11" ht="9.75" customHeight="1" hidden="1" thickBot="1">
      <c r="A82" s="92"/>
      <c r="B82" s="8"/>
      <c r="C82" s="20"/>
      <c r="D82" s="39"/>
      <c r="E82" s="39"/>
      <c r="F82" s="94"/>
      <c r="G82" s="93"/>
      <c r="H82" s="37"/>
      <c r="K82" s="1"/>
    </row>
    <row r="83" spans="1:11" ht="9.75" customHeight="1" hidden="1">
      <c r="A83" s="1"/>
      <c r="B83" s="8"/>
      <c r="C83" s="20"/>
      <c r="D83" s="81"/>
      <c r="E83" s="75"/>
      <c r="F83" s="94"/>
      <c r="K83" s="1"/>
    </row>
    <row r="84" spans="1:11" ht="9.75" customHeight="1" hidden="1">
      <c r="A84" s="1"/>
      <c r="B84" s="8"/>
      <c r="C84" s="20"/>
      <c r="D84" s="81"/>
      <c r="E84" s="20"/>
      <c r="F84" s="86"/>
      <c r="K84" s="1"/>
    </row>
    <row r="85" spans="1:11" ht="9.75" customHeight="1" hidden="1">
      <c r="A85" s="1"/>
      <c r="B85" s="8"/>
      <c r="C85" s="20"/>
      <c r="D85" s="81"/>
      <c r="E85" s="20"/>
      <c r="F85" s="83"/>
      <c r="K85" s="1"/>
    </row>
    <row r="86" spans="1:11" ht="9.75" customHeight="1" hidden="1">
      <c r="A86" s="1"/>
      <c r="B86" s="45"/>
      <c r="C86" s="95"/>
      <c r="D86" s="96"/>
      <c r="E86" s="97"/>
      <c r="F86" s="98"/>
      <c r="K86" s="1"/>
    </row>
    <row r="87" spans="1:11" ht="9.75" customHeight="1" hidden="1">
      <c r="A87" s="1"/>
      <c r="B87" s="8"/>
      <c r="C87" s="20"/>
      <c r="D87" s="20"/>
      <c r="E87" s="99"/>
      <c r="F87" s="100"/>
      <c r="K87" s="1"/>
    </row>
    <row r="88" spans="1:11" ht="9.75" customHeight="1" hidden="1">
      <c r="A88" s="92"/>
      <c r="B88" s="8"/>
      <c r="C88" s="20"/>
      <c r="D88" s="20"/>
      <c r="E88" s="20"/>
      <c r="F88" s="101"/>
      <c r="K88" s="1"/>
    </row>
    <row r="89" spans="1:11" ht="9.75" customHeight="1" hidden="1">
      <c r="A89" s="1"/>
      <c r="B89" s="13"/>
      <c r="C89" s="14"/>
      <c r="D89" s="14"/>
      <c r="E89" s="14"/>
      <c r="F89" s="102"/>
      <c r="K89" s="1"/>
    </row>
    <row r="90" spans="1:11" ht="9.75" customHeight="1">
      <c r="A90" s="1"/>
      <c r="B90" s="103"/>
      <c r="C90" s="103"/>
      <c r="D90" s="103"/>
      <c r="E90" s="103"/>
      <c r="F90" s="103"/>
      <c r="K90" s="1"/>
    </row>
    <row r="91" spans="1:11" ht="9.75" customHeight="1" hidden="1">
      <c r="A91" s="1"/>
      <c r="B91" s="18"/>
      <c r="C91" s="18"/>
      <c r="D91" s="18"/>
      <c r="E91" s="18"/>
      <c r="F91" s="18"/>
      <c r="K91" s="1"/>
    </row>
    <row r="92" spans="1:11" ht="9.75" customHeight="1" hidden="1">
      <c r="A92" s="1"/>
      <c r="B92" s="18"/>
      <c r="C92" s="18"/>
      <c r="D92" s="18"/>
      <c r="E92" s="18"/>
      <c r="F92" s="18"/>
      <c r="K92" s="1"/>
    </row>
    <row r="93" spans="1:11" ht="9.75" customHeight="1" hidden="1">
      <c r="A93" s="1"/>
      <c r="B93" s="1"/>
      <c r="C93" s="1"/>
      <c r="D93" s="1"/>
      <c r="E93" s="1"/>
      <c r="F93" s="1"/>
      <c r="K93" s="1"/>
    </row>
    <row r="94" spans="1:11" ht="9.75" customHeight="1" hidden="1">
      <c r="A94" s="1"/>
      <c r="B94" s="1"/>
      <c r="C94" s="1"/>
      <c r="D94" s="1"/>
      <c r="E94" s="1"/>
      <c r="F94" s="1"/>
      <c r="K94" s="1"/>
    </row>
    <row r="95" spans="1:11" ht="9.75" customHeight="1" hidden="1">
      <c r="A95" s="1"/>
      <c r="B95" s="1"/>
      <c r="C95" s="1"/>
      <c r="D95" s="1"/>
      <c r="E95" s="1"/>
      <c r="F95" s="1"/>
      <c r="K95" s="1"/>
    </row>
    <row r="96" spans="1:11" ht="9.75" customHeight="1" hidden="1">
      <c r="A96" s="1"/>
      <c r="B96" s="1"/>
      <c r="C96" s="1"/>
      <c r="D96" s="1"/>
      <c r="E96" s="1"/>
      <c r="F96" s="1"/>
      <c r="K96" s="1"/>
    </row>
    <row r="97" spans="1:11" ht="9.75" customHeight="1" hidden="1">
      <c r="A97" s="1"/>
      <c r="B97" s="1"/>
      <c r="C97" s="1"/>
      <c r="D97" s="1"/>
      <c r="E97" s="1"/>
      <c r="F97" s="1"/>
      <c r="K97" s="1"/>
    </row>
    <row r="98" spans="1:11" ht="9.75" customHeight="1" hidden="1">
      <c r="A98" s="1"/>
      <c r="B98" s="1"/>
      <c r="C98" s="93"/>
      <c r="D98" s="18"/>
      <c r="E98" s="104"/>
      <c r="F98" s="1"/>
      <c r="K98" s="1"/>
    </row>
    <row r="99" spans="1:11" ht="9.75" customHeight="1">
      <c r="A99" s="1"/>
      <c r="B99" s="1"/>
      <c r="C99" s="1"/>
      <c r="D99" s="1"/>
      <c r="E99" s="1"/>
      <c r="F99" s="1"/>
      <c r="K99" s="1"/>
    </row>
    <row r="100" spans="1:11" ht="9.75" customHeight="1">
      <c r="A100" s="1"/>
      <c r="B100" s="1"/>
      <c r="C100" s="1"/>
      <c r="D100" s="18"/>
      <c r="E100" s="1"/>
      <c r="F100" s="1"/>
      <c r="K100" s="1"/>
    </row>
    <row r="101" spans="1:11" ht="12.75">
      <c r="A101" s="1"/>
      <c r="B101" s="1"/>
      <c r="C101" s="1"/>
      <c r="D101" s="1"/>
      <c r="E101" s="1"/>
      <c r="F101" s="1"/>
      <c r="K101" s="1"/>
    </row>
    <row r="102" spans="1:11" ht="12.75">
      <c r="A102" s="1"/>
      <c r="B102" s="1"/>
      <c r="C102" s="1"/>
      <c r="D102" s="1"/>
      <c r="E102" s="1"/>
      <c r="F102" s="1"/>
      <c r="K102" s="1"/>
    </row>
    <row r="103" spans="1:11" ht="12.75">
      <c r="A103" s="1"/>
      <c r="B103" s="1"/>
      <c r="C103" s="1"/>
      <c r="D103" s="1"/>
      <c r="E103" s="1"/>
      <c r="F103" s="1"/>
      <c r="K103" s="1"/>
    </row>
  </sheetData>
  <mergeCells count="1">
    <mergeCell ref="E6:F6"/>
  </mergeCells>
  <printOptions/>
  <pageMargins left="0.75" right="0.75" top="1" bottom="1" header="0.5" footer="0.5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GMK4080-1/4100B weight sheet boom over front (XLS)</dc:title>
  <dc:subject/>
  <dc:creator>KRUPP MOBILKRANE</dc:creator>
  <cp:keywords/>
  <dc:description/>
  <cp:lastModifiedBy>ca13805</cp:lastModifiedBy>
  <cp:lastPrinted>2006-08-25T15:24:10Z</cp:lastPrinted>
  <dcterms:created xsi:type="dcterms:W3CDTF">1999-07-27T06:08:40Z</dcterms:created>
  <dcterms:modified xsi:type="dcterms:W3CDTF">2009-02-13T20:46:05Z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cti">
    <vt:lpwstr>1</vt:lpwstr>
  </property>
  <property fmtid="{D5CDD505-2E9C-101B-9397-08002B2CF9AE}" pid="4" name="Sortord">
    <vt:lpwstr>5.00000000000000</vt:lpwstr>
  </property>
  <property fmtid="{D5CDD505-2E9C-101B-9397-08002B2CF9AE}" pid="5" name="ContentTy">
    <vt:lpwstr>Document</vt:lpwstr>
  </property>
  <property fmtid="{D5CDD505-2E9C-101B-9397-08002B2CF9AE}" pid="6" name="Produ">
    <vt:lpwstr>;#All Terrain (GMK);#</vt:lpwstr>
  </property>
</Properties>
</file>